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waldjongkind\surfdrive - Ewald Jongkind@surfdrive.surf.nl\Shared\SINTEF RedAms\Figures\"/>
    </mc:Choice>
  </mc:AlternateContent>
  <xr:revisionPtr revIDLastSave="0" documentId="13_ncr:1_{4E595DD5-6792-4DDC-BED0-21B8A364D06E}" xr6:coauthVersionLast="47" xr6:coauthVersionMax="47" xr10:uidLastSave="{00000000-0000-0000-0000-000000000000}"/>
  <bookViews>
    <workbookView xWindow="-120" yWindow="-120" windowWidth="29040" windowHeight="15840" firstSheet="21" xr2:uid="{6EDDFA05-160D-094E-A235-0D78F9B4F9F4}"/>
  </bookViews>
  <sheets>
    <sheet name="Figuur voor RedAm1, RedAm2 and " sheetId="2" r:id="rId1"/>
    <sheet name="RedAm1 Kpi buffer pH 8" sheetId="1" r:id="rId2"/>
    <sheet name="RedAm1 Kpi buffer pH 7.5" sheetId="3" r:id="rId3"/>
    <sheet name="RedAm1 Kpi buffer pH 7" sheetId="4" r:id="rId4"/>
    <sheet name="RedAm1 Kpi buffer pH 6,5" sheetId="5" r:id="rId5"/>
    <sheet name="RedAm1 Kpi buffer pH 6" sheetId="6" r:id="rId6"/>
    <sheet name="RedAm1 TRIS-HCl buffer pH 7,5" sheetId="7" r:id="rId7"/>
    <sheet name="RedAm1 TRIS-HCl buffer pH 8" sheetId="8" r:id="rId8"/>
    <sheet name="RedAm1 TRIS-HCl buffer pH 8.5" sheetId="9" r:id="rId9"/>
    <sheet name="RedAm1 TRIS-HCl buffer pH 9" sheetId="10" r:id="rId10"/>
    <sheet name="RedAm2 Kpi buffer pH 8" sheetId="11" r:id="rId11"/>
    <sheet name="RedAm2 Kpi buffer pH 7.5" sheetId="12" r:id="rId12"/>
    <sheet name="RedAm2 Kpi buffer pH 7" sheetId="13" r:id="rId13"/>
    <sheet name="RedAm2 Kpi buffer pH 6.5" sheetId="14" r:id="rId14"/>
    <sheet name="RedAm2 Kpi buffer pH 6" sheetId="15" r:id="rId15"/>
    <sheet name="RedAm2 Tris-HCl buffer pH 7.5" sheetId="17" r:id="rId16"/>
    <sheet name="RedAm2 Tris-HCl buffer pH 8" sheetId="18" r:id="rId17"/>
    <sheet name="RedAm2 Tris-HCl buffer pH 8.5" sheetId="19" r:id="rId18"/>
    <sheet name="RedAm2 Tris-HCl buffer pH 9" sheetId="20" r:id="rId19"/>
    <sheet name="RedAm3 Kpi buffer pH 8" sheetId="21" r:id="rId20"/>
    <sheet name="RedAm3 Kpi buffer pH 7.5" sheetId="22" r:id="rId21"/>
    <sheet name="RedAm3 Kpi buffer pH 7" sheetId="23" r:id="rId22"/>
    <sheet name="Redam3 Kpi buffer pH 6.5" sheetId="24" r:id="rId23"/>
    <sheet name="RedAm3 Kpi buffer pH 6" sheetId="25" r:id="rId24"/>
    <sheet name="RedAm3 Tris-HCl pH 7.5" sheetId="26" r:id="rId25"/>
    <sheet name="RedAm3 Tris-HCl pH 8" sheetId="27" r:id="rId26"/>
    <sheet name="RedAm3 Tris-HCl pH 8.5" sheetId="28" r:id="rId27"/>
    <sheet name="RedAm3 Tris-HCl pH 9" sheetId="29" r:id="rId28"/>
  </sheets>
  <externalReferences>
    <externalReference r:id="rId2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" l="1"/>
  <c r="I10" i="2"/>
  <c r="I9" i="2"/>
  <c r="H11" i="2"/>
  <c r="H10" i="2"/>
  <c r="H9" i="2"/>
  <c r="G10" i="2"/>
  <c r="G11" i="2"/>
  <c r="G9" i="2"/>
  <c r="D10" i="2"/>
  <c r="D11" i="2"/>
  <c r="C11" i="2"/>
  <c r="C10" i="2"/>
  <c r="C9" i="2"/>
  <c r="D9" i="2"/>
  <c r="C21" i="29" l="1"/>
  <c r="H12" i="29" s="1"/>
  <c r="H13" i="29" s="1"/>
  <c r="H14" i="29" s="1"/>
  <c r="H15" i="29" s="1"/>
  <c r="C20" i="29"/>
  <c r="H4" i="29" s="1"/>
  <c r="H5" i="29" s="1"/>
  <c r="H6" i="29" s="1"/>
  <c r="H7" i="29" s="1"/>
  <c r="C10" i="29"/>
  <c r="C14" i="29" s="1"/>
  <c r="C15" i="29" s="1"/>
  <c r="C21" i="28"/>
  <c r="H12" i="28" s="1"/>
  <c r="H13" i="28" s="1"/>
  <c r="H14" i="28" s="1"/>
  <c r="H15" i="28" s="1"/>
  <c r="C20" i="28"/>
  <c r="H4" i="28" s="1"/>
  <c r="H5" i="28" s="1"/>
  <c r="H6" i="28" s="1"/>
  <c r="C10" i="28"/>
  <c r="C14" i="28" s="1"/>
  <c r="C15" i="28" s="1"/>
  <c r="C21" i="27"/>
  <c r="H12" i="27" s="1"/>
  <c r="H13" i="27" s="1"/>
  <c r="H14" i="27" s="1"/>
  <c r="H15" i="27" s="1"/>
  <c r="C20" i="27"/>
  <c r="H4" i="27" s="1"/>
  <c r="H5" i="27" s="1"/>
  <c r="H6" i="27" s="1"/>
  <c r="C10" i="27"/>
  <c r="C14" i="27" s="1"/>
  <c r="C15" i="27" s="1"/>
  <c r="C21" i="26"/>
  <c r="H12" i="26" s="1"/>
  <c r="H13" i="26" s="1"/>
  <c r="H14" i="26" s="1"/>
  <c r="C20" i="26"/>
  <c r="C10" i="26"/>
  <c r="C14" i="26" s="1"/>
  <c r="C15" i="26" s="1"/>
  <c r="H4" i="26"/>
  <c r="H5" i="26" s="1"/>
  <c r="H6" i="26" s="1"/>
  <c r="C21" i="25"/>
  <c r="H12" i="25" s="1"/>
  <c r="H13" i="25" s="1"/>
  <c r="H14" i="25" s="1"/>
  <c r="H15" i="25" s="1"/>
  <c r="C20" i="25"/>
  <c r="H4" i="25" s="1"/>
  <c r="H5" i="25" s="1"/>
  <c r="H6" i="25" s="1"/>
  <c r="H7" i="25" s="1"/>
  <c r="C10" i="25"/>
  <c r="C14" i="25" s="1"/>
  <c r="C15" i="25" s="1"/>
  <c r="C21" i="24"/>
  <c r="H12" i="24" s="1"/>
  <c r="H13" i="24" s="1"/>
  <c r="H14" i="24" s="1"/>
  <c r="H15" i="24" s="1"/>
  <c r="C20" i="24"/>
  <c r="H4" i="24" s="1"/>
  <c r="H5" i="24" s="1"/>
  <c r="H6" i="24" s="1"/>
  <c r="H7" i="24" s="1"/>
  <c r="C10" i="24"/>
  <c r="C14" i="24" s="1"/>
  <c r="C15" i="24" s="1"/>
  <c r="C21" i="23"/>
  <c r="H12" i="23" s="1"/>
  <c r="H13" i="23" s="1"/>
  <c r="H14" i="23" s="1"/>
  <c r="H15" i="23" s="1"/>
  <c r="C20" i="23"/>
  <c r="H4" i="23" s="1"/>
  <c r="H5" i="23" s="1"/>
  <c r="H6" i="23" s="1"/>
  <c r="C10" i="23"/>
  <c r="C14" i="23" s="1"/>
  <c r="C15" i="23" s="1"/>
  <c r="C21" i="22"/>
  <c r="H12" i="22" s="1"/>
  <c r="H13" i="22" s="1"/>
  <c r="H14" i="22" s="1"/>
  <c r="H15" i="22" s="1"/>
  <c r="C20" i="22"/>
  <c r="H4" i="22" s="1"/>
  <c r="H5" i="22" s="1"/>
  <c r="H6" i="22" s="1"/>
  <c r="C10" i="22"/>
  <c r="C14" i="22" s="1"/>
  <c r="C15" i="22" s="1"/>
  <c r="C21" i="21"/>
  <c r="H12" i="21" s="1"/>
  <c r="H13" i="21" s="1"/>
  <c r="H14" i="21" s="1"/>
  <c r="H15" i="21" s="1"/>
  <c r="C20" i="21"/>
  <c r="H4" i="21" s="1"/>
  <c r="H5" i="21" s="1"/>
  <c r="H6" i="21" s="1"/>
  <c r="H7" i="21" s="1"/>
  <c r="C10" i="21"/>
  <c r="C14" i="21" s="1"/>
  <c r="C15" i="21" s="1"/>
  <c r="C21" i="20"/>
  <c r="H12" i="20" s="1"/>
  <c r="H13" i="20" s="1"/>
  <c r="H14" i="20" s="1"/>
  <c r="H15" i="20" s="1"/>
  <c r="C20" i="20"/>
  <c r="H4" i="20" s="1"/>
  <c r="H5" i="20" s="1"/>
  <c r="H6" i="20" s="1"/>
  <c r="H7" i="20" s="1"/>
  <c r="C10" i="20"/>
  <c r="C14" i="20" s="1"/>
  <c r="C15" i="20" s="1"/>
  <c r="C21" i="19"/>
  <c r="H12" i="19" s="1"/>
  <c r="H13" i="19" s="1"/>
  <c r="H14" i="19" s="1"/>
  <c r="H15" i="19" s="1"/>
  <c r="C20" i="19"/>
  <c r="H4" i="19" s="1"/>
  <c r="H5" i="19" s="1"/>
  <c r="H6" i="19" s="1"/>
  <c r="H7" i="19" s="1"/>
  <c r="C10" i="19"/>
  <c r="C14" i="19" s="1"/>
  <c r="C15" i="19" s="1"/>
  <c r="C21" i="18"/>
  <c r="H12" i="18" s="1"/>
  <c r="H13" i="18" s="1"/>
  <c r="H14" i="18" s="1"/>
  <c r="H15" i="18" s="1"/>
  <c r="C20" i="18"/>
  <c r="H4" i="18" s="1"/>
  <c r="H5" i="18" s="1"/>
  <c r="H6" i="18" s="1"/>
  <c r="C10" i="18"/>
  <c r="C14" i="18" s="1"/>
  <c r="C15" i="18" s="1"/>
  <c r="C21" i="17"/>
  <c r="H12" i="17" s="1"/>
  <c r="H13" i="17" s="1"/>
  <c r="H14" i="17" s="1"/>
  <c r="H15" i="17" s="1"/>
  <c r="C20" i="17"/>
  <c r="H4" i="17" s="1"/>
  <c r="H5" i="17" s="1"/>
  <c r="H6" i="17" s="1"/>
  <c r="C10" i="17"/>
  <c r="C14" i="17" s="1"/>
  <c r="C15" i="17" s="1"/>
  <c r="C21" i="15"/>
  <c r="H12" i="15" s="1"/>
  <c r="H13" i="15" s="1"/>
  <c r="H14" i="15" s="1"/>
  <c r="C20" i="15"/>
  <c r="H4" i="15" s="1"/>
  <c r="H5" i="15" s="1"/>
  <c r="H6" i="15" s="1"/>
  <c r="C10" i="15"/>
  <c r="C14" i="15" s="1"/>
  <c r="C15" i="15" s="1"/>
  <c r="C21" i="14"/>
  <c r="H12" i="14" s="1"/>
  <c r="H13" i="14" s="1"/>
  <c r="H14" i="14" s="1"/>
  <c r="C20" i="14"/>
  <c r="H4" i="14" s="1"/>
  <c r="H5" i="14" s="1"/>
  <c r="H6" i="14" s="1"/>
  <c r="C10" i="14"/>
  <c r="C14" i="14" s="1"/>
  <c r="C15" i="14" s="1"/>
  <c r="C21" i="13"/>
  <c r="H12" i="13" s="1"/>
  <c r="H13" i="13" s="1"/>
  <c r="H14" i="13" s="1"/>
  <c r="C20" i="13"/>
  <c r="H4" i="13" s="1"/>
  <c r="H5" i="13" s="1"/>
  <c r="H6" i="13" s="1"/>
  <c r="C10" i="13"/>
  <c r="C14" i="13" s="1"/>
  <c r="C15" i="13" s="1"/>
  <c r="C21" i="12"/>
  <c r="H12" i="12" s="1"/>
  <c r="H13" i="12" s="1"/>
  <c r="H14" i="12" s="1"/>
  <c r="C20" i="12"/>
  <c r="H4" i="12" s="1"/>
  <c r="H5" i="12" s="1"/>
  <c r="H6" i="12" s="1"/>
  <c r="C10" i="12"/>
  <c r="C14" i="12" s="1"/>
  <c r="C15" i="12" s="1"/>
  <c r="C21" i="11"/>
  <c r="H12" i="11" s="1"/>
  <c r="H13" i="11" s="1"/>
  <c r="H14" i="11" s="1"/>
  <c r="C20" i="11"/>
  <c r="H4" i="11" s="1"/>
  <c r="H5" i="11" s="1"/>
  <c r="H6" i="11" s="1"/>
  <c r="H7" i="11" s="1"/>
  <c r="C10" i="11"/>
  <c r="C14" i="11" s="1"/>
  <c r="C15" i="11" s="1"/>
  <c r="C21" i="10"/>
  <c r="H12" i="10" s="1"/>
  <c r="H13" i="10" s="1"/>
  <c r="H14" i="10" s="1"/>
  <c r="C20" i="10"/>
  <c r="H4" i="10" s="1"/>
  <c r="H5" i="10" s="1"/>
  <c r="H6" i="10" s="1"/>
  <c r="H7" i="10" s="1"/>
  <c r="C10" i="10"/>
  <c r="C14" i="10" s="1"/>
  <c r="C15" i="10" s="1"/>
  <c r="H8" i="10" s="1"/>
  <c r="C21" i="9"/>
  <c r="H12" i="9" s="1"/>
  <c r="H13" i="9" s="1"/>
  <c r="H14" i="9" s="1"/>
  <c r="H15" i="9" s="1"/>
  <c r="C20" i="9"/>
  <c r="H4" i="9" s="1"/>
  <c r="H5" i="9" s="1"/>
  <c r="H6" i="9" s="1"/>
  <c r="H7" i="9" s="1"/>
  <c r="C10" i="9"/>
  <c r="C14" i="9" s="1"/>
  <c r="C15" i="9" s="1"/>
  <c r="C21" i="8"/>
  <c r="H12" i="8" s="1"/>
  <c r="H13" i="8" s="1"/>
  <c r="H14" i="8" s="1"/>
  <c r="C20" i="8"/>
  <c r="H4" i="8" s="1"/>
  <c r="H5" i="8" s="1"/>
  <c r="H6" i="8" s="1"/>
  <c r="C10" i="8"/>
  <c r="C14" i="8" s="1"/>
  <c r="C15" i="8" s="1"/>
  <c r="C21" i="7"/>
  <c r="H12" i="7" s="1"/>
  <c r="H13" i="7" s="1"/>
  <c r="H14" i="7" s="1"/>
  <c r="H15" i="7" s="1"/>
  <c r="C20" i="7"/>
  <c r="H4" i="7" s="1"/>
  <c r="H5" i="7" s="1"/>
  <c r="H6" i="7" s="1"/>
  <c r="C10" i="7"/>
  <c r="C14" i="7" s="1"/>
  <c r="C15" i="7" s="1"/>
  <c r="C21" i="6"/>
  <c r="H12" i="6" s="1"/>
  <c r="H13" i="6" s="1"/>
  <c r="H14" i="6" s="1"/>
  <c r="C20" i="6"/>
  <c r="H4" i="6" s="1"/>
  <c r="H5" i="6" s="1"/>
  <c r="H6" i="6" s="1"/>
  <c r="C10" i="6"/>
  <c r="C14" i="6" s="1"/>
  <c r="C15" i="6" s="1"/>
  <c r="C21" i="5"/>
  <c r="H12" i="5" s="1"/>
  <c r="H13" i="5" s="1"/>
  <c r="H14" i="5" s="1"/>
  <c r="C20" i="5"/>
  <c r="H4" i="5" s="1"/>
  <c r="H5" i="5" s="1"/>
  <c r="H6" i="5" s="1"/>
  <c r="C10" i="5"/>
  <c r="C14" i="5" s="1"/>
  <c r="C15" i="5" s="1"/>
  <c r="C21" i="4"/>
  <c r="H12" i="4" s="1"/>
  <c r="H13" i="4" s="1"/>
  <c r="H14" i="4" s="1"/>
  <c r="C20" i="4"/>
  <c r="H4" i="4" s="1"/>
  <c r="H5" i="4" s="1"/>
  <c r="H6" i="4" s="1"/>
  <c r="C10" i="4"/>
  <c r="C14" i="4" s="1"/>
  <c r="C15" i="4" s="1"/>
  <c r="C21" i="3"/>
  <c r="H12" i="3" s="1"/>
  <c r="H13" i="3" s="1"/>
  <c r="H14" i="3" s="1"/>
  <c r="C20" i="3"/>
  <c r="H4" i="3" s="1"/>
  <c r="H5" i="3" s="1"/>
  <c r="H6" i="3" s="1"/>
  <c r="C10" i="3"/>
  <c r="C14" i="3" s="1"/>
  <c r="C15" i="3" s="1"/>
  <c r="C21" i="1"/>
  <c r="H12" i="1" s="1"/>
  <c r="H13" i="1" s="1"/>
  <c r="H14" i="1" s="1"/>
  <c r="H15" i="1" s="1"/>
  <c r="C20" i="1"/>
  <c r="H4" i="1" s="1"/>
  <c r="H5" i="1" s="1"/>
  <c r="H6" i="1" s="1"/>
  <c r="H7" i="1" s="1"/>
  <c r="C10" i="1"/>
  <c r="C14" i="1" s="1"/>
  <c r="C15" i="1" s="1"/>
  <c r="H7" i="8" l="1"/>
  <c r="H15" i="6"/>
  <c r="H15" i="13"/>
  <c r="H7" i="17"/>
  <c r="H9" i="17" s="1"/>
  <c r="H26" i="17" s="1"/>
  <c r="H7" i="22"/>
  <c r="H24" i="22" s="1"/>
  <c r="H25" i="22" s="1"/>
  <c r="H7" i="27"/>
  <c r="H24" i="27" s="1"/>
  <c r="H25" i="27" s="1"/>
  <c r="H7" i="5"/>
  <c r="H15" i="12"/>
  <c r="H17" i="12" s="1"/>
  <c r="H27" i="12" s="1"/>
  <c r="H7" i="4"/>
  <c r="H15" i="5"/>
  <c r="H15" i="8"/>
  <c r="H15" i="4"/>
  <c r="H7" i="7"/>
  <c r="H24" i="7" s="1"/>
  <c r="H25" i="7" s="1"/>
  <c r="H15" i="11"/>
  <c r="H17" i="11" s="1"/>
  <c r="H27" i="11" s="1"/>
  <c r="H7" i="14"/>
  <c r="H15" i="14"/>
  <c r="H17" i="14" s="1"/>
  <c r="H27" i="14" s="1"/>
  <c r="H7" i="18"/>
  <c r="H7" i="23"/>
  <c r="H7" i="26"/>
  <c r="H7" i="28"/>
  <c r="H7" i="15"/>
  <c r="H24" i="15" s="1"/>
  <c r="H25" i="15" s="1"/>
  <c r="H15" i="15"/>
  <c r="H15" i="26"/>
  <c r="H7" i="12"/>
  <c r="H24" i="12" s="1"/>
  <c r="H25" i="12" s="1"/>
  <c r="H7" i="3"/>
  <c r="H15" i="3"/>
  <c r="H7" i="6"/>
  <c r="H15" i="10"/>
  <c r="H7" i="13"/>
  <c r="H24" i="13" s="1"/>
  <c r="H25" i="13" s="1"/>
  <c r="H24" i="29"/>
  <c r="H25" i="29" s="1"/>
  <c r="H8" i="29"/>
  <c r="H9" i="29" s="1"/>
  <c r="H26" i="29" s="1"/>
  <c r="H16" i="29"/>
  <c r="H17" i="29" s="1"/>
  <c r="H27" i="29" s="1"/>
  <c r="H8" i="28"/>
  <c r="H16" i="28"/>
  <c r="H24" i="28"/>
  <c r="H25" i="28" s="1"/>
  <c r="H9" i="28"/>
  <c r="H26" i="28" s="1"/>
  <c r="H17" i="28"/>
  <c r="H27" i="28" s="1"/>
  <c r="H8" i="27"/>
  <c r="H16" i="27"/>
  <c r="H17" i="27" s="1"/>
  <c r="H27" i="27" s="1"/>
  <c r="H8" i="26"/>
  <c r="H16" i="26"/>
  <c r="H9" i="26"/>
  <c r="H26" i="26" s="1"/>
  <c r="H24" i="26"/>
  <c r="H25" i="26" s="1"/>
  <c r="H17" i="26"/>
  <c r="H27" i="26" s="1"/>
  <c r="H24" i="25"/>
  <c r="H25" i="25" s="1"/>
  <c r="H8" i="25"/>
  <c r="H9" i="25" s="1"/>
  <c r="H26" i="25" s="1"/>
  <c r="H16" i="25"/>
  <c r="H17" i="25"/>
  <c r="H27" i="25" s="1"/>
  <c r="H8" i="24"/>
  <c r="H16" i="24"/>
  <c r="H17" i="24" s="1"/>
  <c r="H27" i="24" s="1"/>
  <c r="H24" i="24"/>
  <c r="H25" i="24" s="1"/>
  <c r="H9" i="24"/>
  <c r="H26" i="24" s="1"/>
  <c r="H8" i="23"/>
  <c r="H16" i="23"/>
  <c r="H24" i="23"/>
  <c r="H25" i="23" s="1"/>
  <c r="H9" i="23"/>
  <c r="H26" i="23" s="1"/>
  <c r="H17" i="23"/>
  <c r="H27" i="23" s="1"/>
  <c r="H8" i="22"/>
  <c r="H16" i="22"/>
  <c r="H17" i="22" s="1"/>
  <c r="H27" i="22" s="1"/>
  <c r="H8" i="21"/>
  <c r="H16" i="21"/>
  <c r="H17" i="21" s="1"/>
  <c r="H27" i="21" s="1"/>
  <c r="H24" i="21"/>
  <c r="H25" i="21" s="1"/>
  <c r="H9" i="21"/>
  <c r="H26" i="21" s="1"/>
  <c r="H8" i="20"/>
  <c r="H9" i="20" s="1"/>
  <c r="H26" i="20" s="1"/>
  <c r="H16" i="20"/>
  <c r="H17" i="20" s="1"/>
  <c r="H27" i="20" s="1"/>
  <c r="H24" i="20"/>
  <c r="H25" i="20" s="1"/>
  <c r="H8" i="19"/>
  <c r="H16" i="19"/>
  <c r="H17" i="19" s="1"/>
  <c r="H27" i="19" s="1"/>
  <c r="H24" i="19"/>
  <c r="H25" i="19" s="1"/>
  <c r="H9" i="19"/>
  <c r="H26" i="19" s="1"/>
  <c r="H8" i="18"/>
  <c r="H16" i="18"/>
  <c r="H24" i="18"/>
  <c r="H25" i="18" s="1"/>
  <c r="H9" i="18"/>
  <c r="H26" i="18" s="1"/>
  <c r="H17" i="18"/>
  <c r="H27" i="18" s="1"/>
  <c r="H8" i="17"/>
  <c r="H16" i="17"/>
  <c r="H24" i="17"/>
  <c r="H25" i="17" s="1"/>
  <c r="H17" i="17"/>
  <c r="H27" i="17" s="1"/>
  <c r="H8" i="15"/>
  <c r="H16" i="15"/>
  <c r="H17" i="15"/>
  <c r="H27" i="15" s="1"/>
  <c r="H24" i="14"/>
  <c r="H25" i="14" s="1"/>
  <c r="H8" i="14"/>
  <c r="H9" i="14" s="1"/>
  <c r="H26" i="14" s="1"/>
  <c r="H16" i="14"/>
  <c r="H8" i="13"/>
  <c r="H16" i="13"/>
  <c r="H17" i="13"/>
  <c r="H27" i="13" s="1"/>
  <c r="H8" i="12"/>
  <c r="H9" i="12" s="1"/>
  <c r="H26" i="12" s="1"/>
  <c r="H16" i="12"/>
  <c r="H8" i="11"/>
  <c r="H16" i="11"/>
  <c r="H24" i="11"/>
  <c r="H25" i="11" s="1"/>
  <c r="H9" i="11"/>
  <c r="H26" i="11" s="1"/>
  <c r="H24" i="10"/>
  <c r="H25" i="10" s="1"/>
  <c r="H9" i="10"/>
  <c r="H26" i="10" s="1"/>
  <c r="H16" i="10"/>
  <c r="H17" i="10" s="1"/>
  <c r="H27" i="10" s="1"/>
  <c r="H8" i="9"/>
  <c r="H16" i="9"/>
  <c r="H9" i="9"/>
  <c r="H26" i="9" s="1"/>
  <c r="H24" i="9"/>
  <c r="H25" i="9" s="1"/>
  <c r="H17" i="9"/>
  <c r="H27" i="9" s="1"/>
  <c r="H24" i="8"/>
  <c r="H25" i="8" s="1"/>
  <c r="H8" i="8"/>
  <c r="H9" i="8" s="1"/>
  <c r="H26" i="8" s="1"/>
  <c r="H16" i="8"/>
  <c r="H17" i="8" s="1"/>
  <c r="H27" i="8" s="1"/>
  <c r="H8" i="7"/>
  <c r="H9" i="7" s="1"/>
  <c r="H26" i="7" s="1"/>
  <c r="H16" i="7"/>
  <c r="H17" i="7" s="1"/>
  <c r="H27" i="7" s="1"/>
  <c r="H8" i="6"/>
  <c r="H9" i="6" s="1"/>
  <c r="H26" i="6" s="1"/>
  <c r="H16" i="6"/>
  <c r="H24" i="6"/>
  <c r="H25" i="6" s="1"/>
  <c r="H17" i="6"/>
  <c r="H27" i="6" s="1"/>
  <c r="H8" i="5"/>
  <c r="H9" i="5" s="1"/>
  <c r="H26" i="5" s="1"/>
  <c r="H16" i="5"/>
  <c r="H17" i="5" s="1"/>
  <c r="H27" i="5" s="1"/>
  <c r="H24" i="5"/>
  <c r="H25" i="5" s="1"/>
  <c r="H8" i="4"/>
  <c r="H9" i="4" s="1"/>
  <c r="H26" i="4" s="1"/>
  <c r="H16" i="4"/>
  <c r="H24" i="4"/>
  <c r="H25" i="4" s="1"/>
  <c r="H17" i="4"/>
  <c r="H27" i="4" s="1"/>
  <c r="H8" i="3"/>
  <c r="H16" i="3"/>
  <c r="H17" i="3" s="1"/>
  <c r="H27" i="3" s="1"/>
  <c r="H24" i="3"/>
  <c r="H25" i="3" s="1"/>
  <c r="H9" i="3"/>
  <c r="H26" i="3" s="1"/>
  <c r="H8" i="1"/>
  <c r="H16" i="1"/>
  <c r="H9" i="1"/>
  <c r="H26" i="1" s="1"/>
  <c r="H24" i="1"/>
  <c r="H25" i="1" s="1"/>
  <c r="H17" i="1"/>
  <c r="H27" i="1" s="1"/>
  <c r="H9" i="22" l="1"/>
  <c r="H26" i="22" s="1"/>
  <c r="H9" i="27"/>
  <c r="H26" i="27" s="1"/>
  <c r="H9" i="13"/>
  <c r="H26" i="13" s="1"/>
  <c r="H9" i="15"/>
  <c r="H26" i="15" s="1"/>
</calcChain>
</file>

<file path=xl/sharedStrings.xml><?xml version="1.0" encoding="utf-8"?>
<sst xmlns="http://schemas.openxmlformats.org/spreadsheetml/2006/main" count="1590" uniqueCount="55">
  <si>
    <t>Cuvet mix</t>
  </si>
  <si>
    <t>Buffer</t>
  </si>
  <si>
    <t>extinction coeff.</t>
  </si>
  <si>
    <t>M-1cm-1</t>
  </si>
  <si>
    <t>Amine</t>
  </si>
  <si>
    <t>slope</t>
  </si>
  <si>
    <t>A/min</t>
  </si>
  <si>
    <t>Gox</t>
  </si>
  <si>
    <t>concentration/min</t>
  </si>
  <si>
    <t>M/min</t>
  </si>
  <si>
    <t>Substrate</t>
  </si>
  <si>
    <t>umol/L/min</t>
  </si>
  <si>
    <t>NADH</t>
  </si>
  <si>
    <t>U</t>
  </si>
  <si>
    <t>umol/min</t>
  </si>
  <si>
    <t>NADPH</t>
  </si>
  <si>
    <t>enzyme amount</t>
  </si>
  <si>
    <t>mg</t>
  </si>
  <si>
    <t>enzyme</t>
  </si>
  <si>
    <t>Specific activity</t>
  </si>
  <si>
    <t>U/mg</t>
  </si>
  <si>
    <t>Total</t>
  </si>
  <si>
    <t>Enzyme (mg/ml)</t>
  </si>
  <si>
    <t>stock dilution</t>
  </si>
  <si>
    <t>dil factor</t>
  </si>
  <si>
    <t>in mg</t>
  </si>
  <si>
    <t>Data (abs/min)</t>
  </si>
  <si>
    <t>#1</t>
  </si>
  <si>
    <t>#2</t>
  </si>
  <si>
    <t>Average</t>
  </si>
  <si>
    <t>Enzyme name</t>
  </si>
  <si>
    <t>RythRedAm</t>
  </si>
  <si>
    <t>Stdev</t>
  </si>
  <si>
    <t>Substrate name</t>
  </si>
  <si>
    <t>hexanal, allylamine</t>
  </si>
  <si>
    <t>concentration (mM)</t>
  </si>
  <si>
    <t>10, 100</t>
  </si>
  <si>
    <t>U/mL</t>
  </si>
  <si>
    <t>RedAm1</t>
  </si>
  <si>
    <t>RedAm2</t>
  </si>
  <si>
    <t>RedAm3</t>
  </si>
  <si>
    <t>Kpi  buffer pH 8</t>
  </si>
  <si>
    <t>STDEV Kpi buffer pH 8</t>
  </si>
  <si>
    <t>Kpi  buffer pH 7,5</t>
  </si>
  <si>
    <t>STDEV Kpi buffer pH 7.5</t>
  </si>
  <si>
    <t>Kpi  buffer pH 7</t>
  </si>
  <si>
    <t>Kpi buffer pH 6,5</t>
  </si>
  <si>
    <t>Kpi Buffer pH 6</t>
  </si>
  <si>
    <t>TRIS-HCl buffer pH 7,5</t>
  </si>
  <si>
    <t>Tris-HCl buffer pH 8</t>
  </si>
  <si>
    <t>Tris-HCL buffer pH 8,5</t>
  </si>
  <si>
    <t>Tris-HCl buffer pH 9</t>
  </si>
  <si>
    <t>Kpi buffer</t>
  </si>
  <si>
    <t>KPi buffer pH 7.0</t>
  </si>
  <si>
    <t>Tris-HCl buffer pH 9.0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</si>
</sst>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0.000"/>
    <numFmt numFmtId="166" formatCode="_ * #,##0.000_ ;_ * \-#,##0.000_ ;_ * &quot;-&quot;??_ ;_ @_ "/>
    <numFmt numFmtId="167" formatCode="_(* #,##0.000_);_(* \(#,##0.000\);_(* &quot;-&quot;???_);_(@_)"/>
    <numFmt numFmtId="168" formatCode="0.0000"/>
    <numFmt numFmtId="169" formatCode="0.0"/>
  </numFmts>
  <fonts count="7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b/>
      <sz val="11"/>
      <color rgb="FFFA7D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5" fillId="4" borderId="1" applyNumberFormat="0" applyAlignment="0" applyProtection="0"/>
  </cellStyleXfs>
  <cellXfs count="18">
    <xf numFmtId="0" fontId="0" fillId="0" borderId="0" xfId="0"/>
    <xf numFmtId="0" fontId="3" fillId="3" borderId="1" xfId="3"/>
    <xf numFmtId="0" fontId="4" fillId="4" borderId="2" xfId="4"/>
    <xf numFmtId="0" fontId="5" fillId="4" borderId="1" xfId="5"/>
    <xf numFmtId="165" fontId="5" fillId="4" borderId="1" xfId="5" applyNumberFormat="1"/>
    <xf numFmtId="166" fontId="4" fillId="4" borderId="2" xfId="4" applyNumberFormat="1"/>
    <xf numFmtId="167" fontId="5" fillId="4" borderId="1" xfId="5" applyNumberFormat="1"/>
    <xf numFmtId="2" fontId="5" fillId="4" borderId="1" xfId="5" applyNumberFormat="1"/>
    <xf numFmtId="1" fontId="3" fillId="3" borderId="1" xfId="3" applyNumberFormat="1"/>
    <xf numFmtId="168" fontId="4" fillId="4" borderId="2" xfId="4" applyNumberFormat="1"/>
    <xf numFmtId="166" fontId="6" fillId="4" borderId="1" xfId="1" applyNumberFormat="1" applyFont="1" applyFill="1" applyBorder="1"/>
    <xf numFmtId="169" fontId="5" fillId="4" borderId="1" xfId="5" applyNumberFormat="1"/>
    <xf numFmtId="168" fontId="3" fillId="3" borderId="1" xfId="3" applyNumberFormat="1"/>
    <xf numFmtId="168" fontId="5" fillId="4" borderId="1" xfId="5" applyNumberFormat="1"/>
    <xf numFmtId="0" fontId="2" fillId="2" borderId="0" xfId="2"/>
    <xf numFmtId="165" fontId="2" fillId="2" borderId="0" xfId="2" applyNumberFormat="1"/>
    <xf numFmtId="0" fontId="2" fillId="2" borderId="0" xfId="2" applyBorder="1"/>
    <xf numFmtId="2" fontId="2" fillId="2" borderId="0" xfId="2" applyNumberFormat="1"/>
  </cellXfs>
  <cellStyles count="6">
    <cellStyle name="Calculation" xfId="5" builtinId="22"/>
    <cellStyle name="Comma" xfId="1" builtinId="3"/>
    <cellStyle name="Good" xfId="2" builtinId="26"/>
    <cellStyle name="Input" xfId="3" builtinId="20"/>
    <cellStyle name="Normal" xfId="0" builtinId="0"/>
    <cellStyle name="Output" xfId="4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'Figuur voor RedAm1, RedAm2 and '!$A$14</c:f>
              <c:strCache>
                <c:ptCount val="1"/>
                <c:pt idx="0">
                  <c:v>KPi buffer pH 7.0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'Figuur voor RedAm1, RedAm2 and '!$K$2:$O$2</c:f>
                <c:numCache>
                  <c:formatCode>General</c:formatCode>
                  <c:ptCount val="5"/>
                  <c:pt idx="0">
                    <c:v>0.1</c:v>
                  </c:pt>
                  <c:pt idx="1">
                    <c:v>0.03</c:v>
                  </c:pt>
                  <c:pt idx="2">
                    <c:v>7.0000000000000007E-2</c:v>
                  </c:pt>
                  <c:pt idx="3">
                    <c:v>0.18</c:v>
                  </c:pt>
                  <c:pt idx="4">
                    <c:v>7.0000000000000007E-2</c:v>
                  </c:pt>
                </c:numCache>
              </c:numRef>
            </c:plus>
            <c:minus>
              <c:numRef>
                <c:f>'Figuur voor RedAm1, RedAm2 and '!$K$2:$O$2</c:f>
                <c:numCache>
                  <c:formatCode>General</c:formatCode>
                  <c:ptCount val="5"/>
                  <c:pt idx="0">
                    <c:v>0.1</c:v>
                  </c:pt>
                  <c:pt idx="1">
                    <c:v>0.03</c:v>
                  </c:pt>
                  <c:pt idx="2">
                    <c:v>7.0000000000000007E-2</c:v>
                  </c:pt>
                  <c:pt idx="3">
                    <c:v>0.18</c:v>
                  </c:pt>
                  <c:pt idx="4">
                    <c:v>7.0000000000000007E-2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'!$B$14:$H$14</c:f>
              <c:numCache>
                <c:formatCode>General</c:formatCode>
                <c:ptCount val="7"/>
                <c:pt idx="0">
                  <c:v>4.46</c:v>
                </c:pt>
                <c:pt idx="1">
                  <c:v>4.01</c:v>
                </c:pt>
                <c:pt idx="2">
                  <c:v>3.56</c:v>
                </c:pt>
                <c:pt idx="3">
                  <c:v>2.98</c:v>
                </c:pt>
                <c:pt idx="4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6D-3A4E-8B22-C11A714D75E3}"/>
            </c:ext>
          </c:extLst>
        </c:ser>
        <c:ser>
          <c:idx val="1"/>
          <c:order val="1"/>
          <c:tx>
            <c:strRef>
              <c:f>'Figuur voor RedAm1, RedAm2 and '!$A$15</c:f>
              <c:strCache>
                <c:ptCount val="1"/>
                <c:pt idx="0">
                  <c:v>KPi buffer pH 7.0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'Figuur voor RedAm1, RedAm2 and '!$K$3:$O$3</c:f>
                <c:numCache>
                  <c:formatCode>General</c:formatCode>
                  <c:ptCount val="5"/>
                  <c:pt idx="0">
                    <c:v>0.27</c:v>
                  </c:pt>
                  <c:pt idx="1">
                    <c:v>0.15</c:v>
                  </c:pt>
                  <c:pt idx="2">
                    <c:v>0.01</c:v>
                  </c:pt>
                  <c:pt idx="3">
                    <c:v>2.5000000000000001E-2</c:v>
                  </c:pt>
                  <c:pt idx="4">
                    <c:v>0.01</c:v>
                  </c:pt>
                </c:numCache>
              </c:numRef>
            </c:plus>
            <c:minus>
              <c:numRef>
                <c:f>'Figuur voor RedAm1, RedAm2 and '!$K$3:$O$3</c:f>
                <c:numCache>
                  <c:formatCode>General</c:formatCode>
                  <c:ptCount val="5"/>
                  <c:pt idx="0">
                    <c:v>0.27</c:v>
                  </c:pt>
                  <c:pt idx="1">
                    <c:v>0.15</c:v>
                  </c:pt>
                  <c:pt idx="2">
                    <c:v>0.01</c:v>
                  </c:pt>
                  <c:pt idx="3">
                    <c:v>2.5000000000000001E-2</c:v>
                  </c:pt>
                  <c:pt idx="4">
                    <c:v>0.01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'!$B$15:$H$15</c:f>
              <c:numCache>
                <c:formatCode>General</c:formatCode>
                <c:ptCount val="7"/>
                <c:pt idx="0">
                  <c:v>7.42</c:v>
                </c:pt>
                <c:pt idx="1">
                  <c:v>7.04</c:v>
                </c:pt>
                <c:pt idx="2">
                  <c:v>5.98</c:v>
                </c:pt>
                <c:pt idx="3">
                  <c:v>4.18</c:v>
                </c:pt>
                <c:pt idx="4">
                  <c:v>2.89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6D-3A4E-8B22-C11A714D75E3}"/>
            </c:ext>
          </c:extLst>
        </c:ser>
        <c:ser>
          <c:idx val="2"/>
          <c:order val="2"/>
          <c:tx>
            <c:strRef>
              <c:f>'Figuur voor RedAm1, RedAm2 and '!$A$16</c:f>
              <c:strCache>
                <c:ptCount val="1"/>
                <c:pt idx="0">
                  <c:v>KPi buffer pH 7.0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'Figuur voor RedAm1, RedAm2 and '!$K$4:$O$4</c:f>
                <c:numCache>
                  <c:formatCode>General</c:formatCode>
                  <c:ptCount val="5"/>
                  <c:pt idx="0">
                    <c:v>0.13</c:v>
                  </c:pt>
                  <c:pt idx="1">
                    <c:v>0.06</c:v>
                  </c:pt>
                  <c:pt idx="2">
                    <c:v>0.05</c:v>
                  </c:pt>
                  <c:pt idx="3">
                    <c:v>0.02</c:v>
                  </c:pt>
                  <c:pt idx="4">
                    <c:v>0.02</c:v>
                  </c:pt>
                </c:numCache>
              </c:numRef>
            </c:plus>
            <c:minus>
              <c:numRef>
                <c:f>'Figuur voor RedAm1, RedAm2 and '!$K$4:$O$4</c:f>
                <c:numCache>
                  <c:formatCode>General</c:formatCode>
                  <c:ptCount val="5"/>
                  <c:pt idx="0">
                    <c:v>0.13</c:v>
                  </c:pt>
                  <c:pt idx="1">
                    <c:v>0.06</c:v>
                  </c:pt>
                  <c:pt idx="2">
                    <c:v>0.05</c:v>
                  </c:pt>
                  <c:pt idx="3">
                    <c:v>0.02</c:v>
                  </c:pt>
                  <c:pt idx="4">
                    <c:v>0.02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'!$B$16:$H$16</c:f>
              <c:numCache>
                <c:formatCode>General</c:formatCode>
                <c:ptCount val="7"/>
                <c:pt idx="0">
                  <c:v>3.97</c:v>
                </c:pt>
                <c:pt idx="1">
                  <c:v>3.04</c:v>
                </c:pt>
                <c:pt idx="2">
                  <c:v>1.94</c:v>
                </c:pt>
                <c:pt idx="3">
                  <c:v>1.87</c:v>
                </c:pt>
                <c:pt idx="4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6D-3A4E-8B22-C11A714D75E3}"/>
            </c:ext>
          </c:extLst>
        </c:ser>
        <c:ser>
          <c:idx val="3"/>
          <c:order val="3"/>
          <c:tx>
            <c:strRef>
              <c:f>'Figuur voor RedAm1, RedAm2 and '!$A$17</c:f>
              <c:strCache>
                <c:ptCount val="1"/>
                <c:pt idx="0">
                  <c:v>Tris-HCl buffer pH 9.0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'Figuur voor RedAm1, RedAm2 and '!$P$2:$S$2</c:f>
                <c:numCache>
                  <c:formatCode>General</c:formatCode>
                  <c:ptCount val="4"/>
                  <c:pt idx="0">
                    <c:v>0.05</c:v>
                  </c:pt>
                  <c:pt idx="1">
                    <c:v>0.08</c:v>
                  </c:pt>
                  <c:pt idx="2">
                    <c:v>0.19</c:v>
                  </c:pt>
                  <c:pt idx="3">
                    <c:v>0.12</c:v>
                  </c:pt>
                </c:numCache>
              </c:numRef>
            </c:plus>
            <c:minus>
              <c:numRef>
                <c:f>'Figuur voor RedAm1, RedAm2 and '!$P$2:$S$2</c:f>
                <c:numCache>
                  <c:formatCode>General</c:formatCode>
                  <c:ptCount val="4"/>
                  <c:pt idx="0">
                    <c:v>0.05</c:v>
                  </c:pt>
                  <c:pt idx="1">
                    <c:v>0.08</c:v>
                  </c:pt>
                  <c:pt idx="2">
                    <c:v>0.19</c:v>
                  </c:pt>
                  <c:pt idx="3">
                    <c:v>0.12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'!$B$17:$H$17</c:f>
              <c:numCache>
                <c:formatCode>General</c:formatCode>
                <c:ptCount val="7"/>
                <c:pt idx="0">
                  <c:v>3.54</c:v>
                </c:pt>
                <c:pt idx="1">
                  <c:v>4.57</c:v>
                </c:pt>
                <c:pt idx="5">
                  <c:v>3.42</c:v>
                </c:pt>
                <c:pt idx="6">
                  <c:v>2.5299999999999998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6D-3A4E-8B22-C11A714D75E3}"/>
            </c:ext>
          </c:extLst>
        </c:ser>
        <c:ser>
          <c:idx val="4"/>
          <c:order val="4"/>
          <c:tx>
            <c:strRef>
              <c:f>'Figuur voor RedAm1, RedAm2 and '!$A$18</c:f>
              <c:strCache>
                <c:ptCount val="1"/>
                <c:pt idx="0">
                  <c:v>Tris-HCl buffer pH 9.0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'Figuur voor RedAm1, RedAm2 and '!$P$2:$S$2</c:f>
                <c:numCache>
                  <c:formatCode>General</c:formatCode>
                  <c:ptCount val="4"/>
                  <c:pt idx="0">
                    <c:v>0.05</c:v>
                  </c:pt>
                  <c:pt idx="1">
                    <c:v>0.08</c:v>
                  </c:pt>
                  <c:pt idx="2">
                    <c:v>0.19</c:v>
                  </c:pt>
                  <c:pt idx="3">
                    <c:v>0.12</c:v>
                  </c:pt>
                </c:numCache>
              </c:numRef>
            </c:plus>
            <c:minus>
              <c:numRef>
                <c:f>'Figuur voor RedAm1, RedAm2 and '!$P$2:$S$2</c:f>
                <c:numCache>
                  <c:formatCode>General</c:formatCode>
                  <c:ptCount val="4"/>
                  <c:pt idx="0">
                    <c:v>0.05</c:v>
                  </c:pt>
                  <c:pt idx="1">
                    <c:v>0.08</c:v>
                  </c:pt>
                  <c:pt idx="2">
                    <c:v>0.19</c:v>
                  </c:pt>
                  <c:pt idx="3">
                    <c:v>0.12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'!$B$18:$H$18</c:f>
              <c:numCache>
                <c:formatCode>General</c:formatCode>
                <c:ptCount val="7"/>
                <c:pt idx="0">
                  <c:v>5.46</c:v>
                </c:pt>
                <c:pt idx="1">
                  <c:v>6.98</c:v>
                </c:pt>
                <c:pt idx="5">
                  <c:v>5.27</c:v>
                </c:pt>
                <c:pt idx="6">
                  <c:v>3.59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6D-3A4E-8B22-C11A714D75E3}"/>
            </c:ext>
          </c:extLst>
        </c:ser>
        <c:ser>
          <c:idx val="5"/>
          <c:order val="5"/>
          <c:tx>
            <c:strRef>
              <c:f>'Figuur voor RedAm1, RedAm2 and '!$A$19</c:f>
              <c:strCache>
                <c:ptCount val="1"/>
                <c:pt idx="0">
                  <c:v>Tris-HCl buffer pH 9.0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'Figuur voor RedAm1, RedAm2 and '!$P$4:$S$4</c:f>
                <c:numCache>
                  <c:formatCode>General</c:formatCode>
                  <c:ptCount val="4"/>
                  <c:pt idx="0">
                    <c:v>0.1</c:v>
                  </c:pt>
                  <c:pt idx="1">
                    <c:v>0.14000000000000001</c:v>
                  </c:pt>
                  <c:pt idx="2">
                    <c:v>7.0000000000000007E-2</c:v>
                  </c:pt>
                  <c:pt idx="3">
                    <c:v>0.05</c:v>
                  </c:pt>
                </c:numCache>
              </c:numRef>
            </c:plus>
            <c:minus>
              <c:numRef>
                <c:f>'Figuur voor RedAm1, RedAm2 and '!$P$4:$S$4</c:f>
                <c:numCache>
                  <c:formatCode>General</c:formatCode>
                  <c:ptCount val="4"/>
                  <c:pt idx="0">
                    <c:v>0.1</c:v>
                  </c:pt>
                  <c:pt idx="1">
                    <c:v>0.14000000000000001</c:v>
                  </c:pt>
                  <c:pt idx="2">
                    <c:v>7.0000000000000007E-2</c:v>
                  </c:pt>
                  <c:pt idx="3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'!$B$19:$H$19</c:f>
              <c:numCache>
                <c:formatCode>General</c:formatCode>
                <c:ptCount val="7"/>
                <c:pt idx="0">
                  <c:v>1.89</c:v>
                </c:pt>
                <c:pt idx="1">
                  <c:v>2.23</c:v>
                </c:pt>
                <c:pt idx="5">
                  <c:v>2.37</c:v>
                </c:pt>
                <c:pt idx="6">
                  <c:v>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D6D-3A4E-8B22-C11A714D7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2965295"/>
        <c:axId val="1573002223"/>
      </c:scatterChart>
      <c:valAx>
        <c:axId val="1572965295"/>
        <c:scaling>
          <c:orientation val="minMax"/>
          <c:max val="9"/>
          <c:min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73002223"/>
        <c:crosses val="autoZero"/>
        <c:crossBetween val="midCat"/>
      </c:valAx>
      <c:valAx>
        <c:axId val="157300222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Specific</a:t>
                </a:r>
                <a:r>
                  <a:rPr lang="nl-NL" baseline="0">
                    <a:solidFill>
                      <a:schemeClr val="tx1"/>
                    </a:solidFill>
                  </a:rPr>
                  <a:t> activity (U/mg)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overlay val="0"/>
          <c:spPr>
            <a:solidFill>
              <a:schemeClr val="bg1"/>
            </a:solidFill>
            <a:ln>
              <a:solidFill>
                <a:schemeClr val="bg1"/>
              </a:solidFill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729652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3526507872989"/>
          <c:y val="3.7037037037037035E-2"/>
          <c:w val="0.78215239498375089"/>
          <c:h val="0.779112953201588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'Figuur voor RedAm1, RedAm2 and '!$A$14</c:f>
              <c:strCache>
                <c:ptCount val="1"/>
                <c:pt idx="0">
                  <c:v>KPi buffer pH 7.0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'!$B$14:$H$14</c:f>
              <c:numCache>
                <c:formatCode>General</c:formatCode>
                <c:ptCount val="7"/>
                <c:pt idx="0">
                  <c:v>4.46</c:v>
                </c:pt>
                <c:pt idx="1">
                  <c:v>4.01</c:v>
                </c:pt>
                <c:pt idx="2">
                  <c:v>3.56</c:v>
                </c:pt>
                <c:pt idx="3">
                  <c:v>2.98</c:v>
                </c:pt>
                <c:pt idx="4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54-404F-97DC-01D08A67A658}"/>
            </c:ext>
          </c:extLst>
        </c:ser>
        <c:ser>
          <c:idx val="1"/>
          <c:order val="1"/>
          <c:tx>
            <c:strRef>
              <c:f>'Figuur voor RedAm1, RedAm2 and '!$A$17</c:f>
              <c:strCache>
                <c:ptCount val="1"/>
                <c:pt idx="0">
                  <c:v>Tris-HCl buffer pH 9.0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'!$B$17:$H$17</c:f>
              <c:numCache>
                <c:formatCode>General</c:formatCode>
                <c:ptCount val="7"/>
                <c:pt idx="0">
                  <c:v>3.54</c:v>
                </c:pt>
                <c:pt idx="1">
                  <c:v>4.57</c:v>
                </c:pt>
                <c:pt idx="5">
                  <c:v>3.42</c:v>
                </c:pt>
                <c:pt idx="6">
                  <c:v>2.5299999999999998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54-404F-97DC-01D08A67A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289151"/>
        <c:axId val="1025289631"/>
      </c:scatterChart>
      <c:valAx>
        <c:axId val="1025289151"/>
        <c:scaling>
          <c:orientation val="minMax"/>
          <c:max val="9.5"/>
          <c:min val="5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nl-NL" b="1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1025289631"/>
        <c:crosses val="autoZero"/>
        <c:crossBetween val="midCat"/>
        <c:majorUnit val="0.5"/>
      </c:valAx>
      <c:valAx>
        <c:axId val="1025289631"/>
        <c:scaling>
          <c:orientation val="minMax"/>
          <c:max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nl-NL" b="1"/>
                  <a:t>Specific  Activity (U/mg)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10252891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851111199236353"/>
          <c:y val="4.0290509304468911E-2"/>
          <c:w val="0.48595023247038693"/>
          <c:h val="0.211170852366841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alibri" panose="020F0502020204030204" pitchFamily="34" charset="0"/>
          <a:ea typeface="Calibri" panose="020F0502020204030204" pitchFamily="34" charset="0"/>
          <a:cs typeface="Calibri" panose="020F050202020403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3526507872989"/>
          <c:y val="3.7037037037037035E-2"/>
          <c:w val="0.78215239498375089"/>
          <c:h val="0.779112953201588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'Figuur voor RedAm1, RedAm2 and '!$A$14</c:f>
              <c:strCache>
                <c:ptCount val="1"/>
                <c:pt idx="0">
                  <c:v>KPi buffer pH 7.0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'!$B$15:$H$15</c:f>
              <c:numCache>
                <c:formatCode>General</c:formatCode>
                <c:ptCount val="7"/>
                <c:pt idx="0">
                  <c:v>7.42</c:v>
                </c:pt>
                <c:pt idx="1">
                  <c:v>7.04</c:v>
                </c:pt>
                <c:pt idx="2">
                  <c:v>5.98</c:v>
                </c:pt>
                <c:pt idx="3">
                  <c:v>4.18</c:v>
                </c:pt>
                <c:pt idx="4">
                  <c:v>2.89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C3-491D-9BD8-263B72C02F76}"/>
            </c:ext>
          </c:extLst>
        </c:ser>
        <c:ser>
          <c:idx val="1"/>
          <c:order val="1"/>
          <c:tx>
            <c:strRef>
              <c:f>'Figuur voor RedAm1, RedAm2 and '!$A$17</c:f>
              <c:strCache>
                <c:ptCount val="1"/>
                <c:pt idx="0">
                  <c:v>Tris-HCl buffer pH 9.0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'!$B$18:$H$18</c:f>
              <c:numCache>
                <c:formatCode>General</c:formatCode>
                <c:ptCount val="7"/>
                <c:pt idx="0">
                  <c:v>5.46</c:v>
                </c:pt>
                <c:pt idx="1">
                  <c:v>6.98</c:v>
                </c:pt>
                <c:pt idx="5">
                  <c:v>5.27</c:v>
                </c:pt>
                <c:pt idx="6">
                  <c:v>3.59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C3-491D-9BD8-263B72C02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289151"/>
        <c:axId val="1025289631"/>
      </c:scatterChart>
      <c:valAx>
        <c:axId val="1025289151"/>
        <c:scaling>
          <c:orientation val="minMax"/>
          <c:max val="9.5"/>
          <c:min val="5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nl-NL" b="1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1025289631"/>
        <c:crosses val="autoZero"/>
        <c:crossBetween val="midCat"/>
        <c:majorUnit val="0.5"/>
      </c:valAx>
      <c:valAx>
        <c:axId val="1025289631"/>
        <c:scaling>
          <c:orientation val="minMax"/>
          <c:max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nl-NL" b="1"/>
                  <a:t>Specific  Activity (U/mg)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10252891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105733558448881"/>
          <c:y val="0.52624437996237372"/>
          <c:w val="0.48595023247038693"/>
          <c:h val="0.211170852366841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alibri" panose="020F0502020204030204" pitchFamily="34" charset="0"/>
          <a:ea typeface="Calibri" panose="020F0502020204030204" pitchFamily="34" charset="0"/>
          <a:cs typeface="Calibri" panose="020F050202020403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3526507872989"/>
          <c:y val="3.7037037037037035E-2"/>
          <c:w val="0.78215239498375089"/>
          <c:h val="0.779112953201588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'Figuur voor RedAm1, RedAm2 and '!$A$14</c:f>
              <c:strCache>
                <c:ptCount val="1"/>
                <c:pt idx="0">
                  <c:v>KPi buffer pH 7.0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'!$B$16:$H$16</c:f>
              <c:numCache>
                <c:formatCode>General</c:formatCode>
                <c:ptCount val="7"/>
                <c:pt idx="0">
                  <c:v>3.97</c:v>
                </c:pt>
                <c:pt idx="1">
                  <c:v>3.04</c:v>
                </c:pt>
                <c:pt idx="2">
                  <c:v>1.94</c:v>
                </c:pt>
                <c:pt idx="3">
                  <c:v>1.87</c:v>
                </c:pt>
                <c:pt idx="4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0F-42FD-A5A0-8BE0BFD5606A}"/>
            </c:ext>
          </c:extLst>
        </c:ser>
        <c:ser>
          <c:idx val="1"/>
          <c:order val="1"/>
          <c:tx>
            <c:strRef>
              <c:f>'Figuur voor RedAm1, RedAm2 and '!$A$17</c:f>
              <c:strCache>
                <c:ptCount val="1"/>
                <c:pt idx="0">
                  <c:v>Tris-HCl buffer pH 9.0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'Figuur voor RedAm1, RedAm2 and '!$B$13:$H$13</c:f>
              <c:numCache>
                <c:formatCode>General</c:formatCode>
                <c:ptCount val="7"/>
                <c:pt idx="0">
                  <c:v>8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6</c:v>
                </c:pt>
                <c:pt idx="5">
                  <c:v>8.5</c:v>
                </c:pt>
                <c:pt idx="6">
                  <c:v>9</c:v>
                </c:pt>
              </c:numCache>
            </c:numRef>
          </c:xVal>
          <c:yVal>
            <c:numRef>
              <c:f>'Figuur voor RedAm1, RedAm2 and '!$B$19:$H$19</c:f>
              <c:numCache>
                <c:formatCode>General</c:formatCode>
                <c:ptCount val="7"/>
                <c:pt idx="0">
                  <c:v>1.89</c:v>
                </c:pt>
                <c:pt idx="1">
                  <c:v>2.23</c:v>
                </c:pt>
                <c:pt idx="5">
                  <c:v>2.37</c:v>
                </c:pt>
                <c:pt idx="6">
                  <c:v>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0F-42FD-A5A0-8BE0BFD56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289151"/>
        <c:axId val="1025289631"/>
      </c:scatterChart>
      <c:valAx>
        <c:axId val="1025289151"/>
        <c:scaling>
          <c:orientation val="minMax"/>
          <c:max val="9.5"/>
          <c:min val="5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nl-NL" b="1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1025289631"/>
        <c:crosses val="autoZero"/>
        <c:crossBetween val="midCat"/>
        <c:majorUnit val="0.5"/>
      </c:valAx>
      <c:valAx>
        <c:axId val="1025289631"/>
        <c:scaling>
          <c:orientation val="minMax"/>
          <c:max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r>
                  <a:rPr lang="nl-NL" b="1"/>
                  <a:t>Specific  Activity (U/mg)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nl-NL"/>
          </a:p>
        </c:txPr>
        <c:crossAx val="10252891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851111199236353"/>
          <c:y val="4.0290509304468911E-2"/>
          <c:w val="0.48595023247038693"/>
          <c:h val="0.211170852366841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alibri" panose="020F0502020204030204" pitchFamily="34" charset="0"/>
          <a:ea typeface="Calibri" panose="020F0502020204030204" pitchFamily="34" charset="0"/>
          <a:cs typeface="Calibri" panose="020F050202020403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1144953</xdr:colOff>
      <xdr:row>21</xdr:row>
      <xdr:rowOff>152401</xdr:rowOff>
    </xdr:from>
    <xdr:to>
      <xdr:col>6</xdr:col>
      <xdr:colOff>1203569</xdr:colOff>
      <xdr:row>38</xdr:row>
      <xdr:rowOff>190500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CEBEB045-ACE6-0514-4454-57392E5BC4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793601</xdr:colOff>
      <xdr:row>47</xdr:row>
      <xdr:rowOff>131558</xdr:rowOff>
    </xdr:from>
    <xdr:to>
      <xdr:col>2</xdr:col>
      <xdr:colOff>1102660</xdr:colOff>
      <xdr:row>57</xdr:row>
      <xdr:rowOff>53789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EE9157-AF96-5462-D99A-C792DE72FD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152400</xdr:colOff>
      <xdr:row>47</xdr:row>
      <xdr:rowOff>163286</xdr:rowOff>
    </xdr:from>
    <xdr:to>
      <xdr:col>5</xdr:col>
      <xdr:colOff>26031</xdr:colOff>
      <xdr:row>57</xdr:row>
      <xdr:rowOff>85517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F59E2B-142B-4FD0-B28B-D59933656D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185058</xdr:colOff>
      <xdr:row>47</xdr:row>
      <xdr:rowOff>141515</xdr:rowOff>
    </xdr:from>
    <xdr:to>
      <xdr:col>8</xdr:col>
      <xdr:colOff>1190803</xdr:colOff>
      <xdr:row>57</xdr:row>
      <xdr:rowOff>63746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3A604F-1E24-444F-858A-738DF188A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waldjongkind\surfdrive%20-%20Ewald%20Jongkind@surfdrive.surf.nl\Shared\SINTEF%20RedAms\Figures\12-4-2024%20stability%20assay%20measurement_correct.xlsx" TargetMode="External"/><Relationship Id="rId1" Type="http://schemas.openxmlformats.org/officeDocument/2006/relationships/externalLinkPath" Target="12-4-2024%20stability%20assay%20measurement_corre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20 hours"/>
      <sheetName val="30 degrees"/>
      <sheetName val="Blad3"/>
      <sheetName val="40 degrees"/>
      <sheetName val="Kinetics"/>
    </sheetNames>
    <sheetDataSet>
      <sheetData sheetId="0"/>
      <sheetData sheetId="1">
        <row r="1">
          <cell r="B1">
            <v>0</v>
          </cell>
          <cell r="C1">
            <v>4</v>
          </cell>
          <cell r="D1">
            <v>24</v>
          </cell>
          <cell r="E1">
            <v>48</v>
          </cell>
        </row>
        <row r="2">
          <cell r="A2" t="str">
            <v>StroRedAm</v>
          </cell>
          <cell r="B2">
            <v>3.07</v>
          </cell>
          <cell r="C2">
            <v>3.11</v>
          </cell>
          <cell r="D2">
            <v>2.98</v>
          </cell>
          <cell r="E2">
            <v>2.67</v>
          </cell>
          <cell r="F2">
            <v>5.7000000000000002E-2</v>
          </cell>
          <cell r="G2">
            <v>0.124</v>
          </cell>
          <cell r="H2">
            <v>0.59</v>
          </cell>
          <cell r="I2">
            <v>2E-3</v>
          </cell>
        </row>
        <row r="3">
          <cell r="A3" t="str">
            <v>PauRedAm</v>
          </cell>
          <cell r="B3">
            <v>5.9</v>
          </cell>
          <cell r="C3">
            <v>5.67</v>
          </cell>
          <cell r="D3">
            <v>5.38</v>
          </cell>
          <cell r="E3">
            <v>2.99</v>
          </cell>
          <cell r="F3">
            <v>0.19</v>
          </cell>
          <cell r="G3">
            <v>5.7000000000000002E-2</v>
          </cell>
          <cell r="H3">
            <v>0.26</v>
          </cell>
          <cell r="I3">
            <v>0.23</v>
          </cell>
        </row>
        <row r="4">
          <cell r="A4" t="str">
            <v>StrepRedAm</v>
          </cell>
          <cell r="B4">
            <v>1.68</v>
          </cell>
          <cell r="C4">
            <v>1.9</v>
          </cell>
          <cell r="D4">
            <v>1.62</v>
          </cell>
          <cell r="E4">
            <v>1.39</v>
          </cell>
          <cell r="F4">
            <v>2.7E-2</v>
          </cell>
          <cell r="G4">
            <v>8.0999999999999996E-3</v>
          </cell>
          <cell r="H4">
            <v>3.7999999999999999E-2</v>
          </cell>
          <cell r="I4">
            <v>2.7E-2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552D3-CBC4-9946-B541-420574C75516}">
  <dimension ref="A1:S47"/>
  <sheetViews>
    <sheetView tabSelected="1" topLeftCell="A22" zoomScale="70" zoomScaleNormal="70" workbookViewId="0">
      <selection activeCell="K42" sqref="K42"/>
    </sheetView>
  </sheetViews>
  <sheetFormatPr defaultColWidth="11.25" defaultRowHeight="15.75" x14ac:dyDescent="0.25"/>
  <cols>
    <col min="2" max="2" width="17.5" customWidth="1"/>
    <col min="3" max="3" width="25.75" customWidth="1"/>
    <col min="4" max="4" width="16.75" customWidth="1"/>
    <col min="5" max="5" width="17.5" customWidth="1"/>
    <col min="6" max="6" width="15" customWidth="1"/>
    <col min="7" max="7" width="16.25" customWidth="1"/>
    <col min="8" max="8" width="19.5" customWidth="1"/>
    <col min="9" max="9" width="20.75" customWidth="1"/>
    <col min="10" max="10" width="18.75" customWidth="1"/>
  </cols>
  <sheetData>
    <row r="1" spans="1:19" x14ac:dyDescent="0.25">
      <c r="B1" t="s">
        <v>41</v>
      </c>
      <c r="C1" t="s">
        <v>43</v>
      </c>
      <c r="D1" t="s">
        <v>45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42</v>
      </c>
      <c r="L1" t="s">
        <v>44</v>
      </c>
    </row>
    <row r="2" spans="1:19" x14ac:dyDescent="0.25">
      <c r="A2" t="s">
        <v>38</v>
      </c>
      <c r="B2">
        <v>4.46</v>
      </c>
      <c r="C2">
        <v>4.01</v>
      </c>
      <c r="D2">
        <v>3.56</v>
      </c>
      <c r="E2">
        <v>2.98</v>
      </c>
      <c r="F2">
        <v>1.6</v>
      </c>
      <c r="G2">
        <v>4.57</v>
      </c>
      <c r="H2">
        <v>3.54</v>
      </c>
      <c r="I2">
        <v>3.42</v>
      </c>
      <c r="J2">
        <v>2.5299999999999998</v>
      </c>
      <c r="K2">
        <v>0.1</v>
      </c>
      <c r="L2">
        <v>0.03</v>
      </c>
      <c r="M2">
        <v>7.0000000000000007E-2</v>
      </c>
      <c r="N2">
        <v>0.18</v>
      </c>
      <c r="O2">
        <v>7.0000000000000007E-2</v>
      </c>
      <c r="P2">
        <v>0.05</v>
      </c>
      <c r="Q2">
        <v>0.08</v>
      </c>
      <c r="R2">
        <v>0.19</v>
      </c>
      <c r="S2">
        <v>0.12</v>
      </c>
    </row>
    <row r="3" spans="1:19" x14ac:dyDescent="0.25">
      <c r="A3" t="s">
        <v>39</v>
      </c>
      <c r="B3">
        <v>7.42</v>
      </c>
      <c r="C3">
        <v>7.04</v>
      </c>
      <c r="D3">
        <v>5.98</v>
      </c>
      <c r="E3">
        <v>4.18</v>
      </c>
      <c r="F3">
        <v>2.89</v>
      </c>
      <c r="G3">
        <v>6.98</v>
      </c>
      <c r="H3">
        <v>5.46</v>
      </c>
      <c r="I3">
        <v>5.27</v>
      </c>
      <c r="J3">
        <v>3.59</v>
      </c>
      <c r="K3">
        <v>0.27</v>
      </c>
      <c r="L3">
        <v>0.15</v>
      </c>
      <c r="M3">
        <v>0.01</v>
      </c>
      <c r="N3">
        <v>2.5000000000000001E-2</v>
      </c>
      <c r="O3">
        <v>0.01</v>
      </c>
      <c r="P3">
        <v>0.17</v>
      </c>
      <c r="Q3">
        <v>0.22</v>
      </c>
      <c r="R3">
        <v>0.2</v>
      </c>
      <c r="S3">
        <v>0.2</v>
      </c>
    </row>
    <row r="4" spans="1:19" x14ac:dyDescent="0.25">
      <c r="A4" t="s">
        <v>40</v>
      </c>
      <c r="B4">
        <v>3.97</v>
      </c>
      <c r="C4">
        <v>3.04</v>
      </c>
      <c r="D4">
        <v>1.94</v>
      </c>
      <c r="E4">
        <v>1.87</v>
      </c>
      <c r="F4">
        <v>0.45</v>
      </c>
      <c r="G4">
        <v>2.23</v>
      </c>
      <c r="H4">
        <v>1.89</v>
      </c>
      <c r="I4">
        <v>2.37</v>
      </c>
      <c r="J4">
        <v>1.7</v>
      </c>
      <c r="K4">
        <v>0.13</v>
      </c>
      <c r="L4">
        <v>0.06</v>
      </c>
      <c r="M4">
        <v>0.05</v>
      </c>
      <c r="N4">
        <v>0.02</v>
      </c>
      <c r="O4">
        <v>0.02</v>
      </c>
      <c r="P4">
        <v>0.1</v>
      </c>
      <c r="Q4">
        <v>0.14000000000000001</v>
      </c>
      <c r="R4">
        <v>7.0000000000000007E-2</v>
      </c>
      <c r="S4">
        <v>0.05</v>
      </c>
    </row>
    <row r="9" spans="1:19" x14ac:dyDescent="0.25">
      <c r="C9">
        <f>C14/B14</f>
        <v>0.89910313901345285</v>
      </c>
      <c r="D9">
        <f>D14/B14</f>
        <v>0.7982062780269058</v>
      </c>
      <c r="G9">
        <f>B17/C17</f>
        <v>0.77461706783369799</v>
      </c>
      <c r="H9">
        <f>G17/C17</f>
        <v>0.74835886214442005</v>
      </c>
      <c r="I9">
        <f>H17/C17</f>
        <v>0.55361050328227568</v>
      </c>
    </row>
    <row r="10" spans="1:19" x14ac:dyDescent="0.25">
      <c r="C10">
        <f>C15/B15</f>
        <v>0.94878706199460916</v>
      </c>
      <c r="D10">
        <f t="shared" ref="D10:D11" si="0">D15/B15</f>
        <v>0.80592991913746637</v>
      </c>
      <c r="G10">
        <f t="shared" ref="G10:G11" si="1">B18/C18</f>
        <v>0.7822349570200573</v>
      </c>
      <c r="H10">
        <f>G18/C18</f>
        <v>0.7550143266475644</v>
      </c>
      <c r="I10">
        <f>H18/C18</f>
        <v>0.51432664756446989</v>
      </c>
    </row>
    <row r="11" spans="1:19" x14ac:dyDescent="0.25">
      <c r="C11">
        <f>C16/B16</f>
        <v>0.76574307304785894</v>
      </c>
      <c r="D11">
        <f t="shared" si="0"/>
        <v>0.48866498740554154</v>
      </c>
      <c r="G11">
        <f t="shared" si="1"/>
        <v>0.84753363228699552</v>
      </c>
      <c r="H11">
        <f>G19/C19</f>
        <v>1.0627802690582959</v>
      </c>
      <c r="I11">
        <f>H19/C19</f>
        <v>0.7623318385650224</v>
      </c>
    </row>
    <row r="13" spans="1:19" x14ac:dyDescent="0.25">
      <c r="A13" t="s">
        <v>52</v>
      </c>
      <c r="B13">
        <v>8</v>
      </c>
      <c r="C13">
        <v>7.5</v>
      </c>
      <c r="D13">
        <v>7</v>
      </c>
      <c r="E13">
        <v>6.5</v>
      </c>
      <c r="F13">
        <v>6</v>
      </c>
      <c r="G13">
        <v>8.5</v>
      </c>
      <c r="H13">
        <v>9</v>
      </c>
    </row>
    <row r="14" spans="1:19" x14ac:dyDescent="0.25">
      <c r="A14" t="s">
        <v>53</v>
      </c>
      <c r="B14">
        <v>4.46</v>
      </c>
      <c r="C14">
        <v>4.01</v>
      </c>
      <c r="D14">
        <v>3.56</v>
      </c>
      <c r="E14">
        <v>2.98</v>
      </c>
      <c r="F14">
        <v>1.6</v>
      </c>
    </row>
    <row r="15" spans="1:19" x14ac:dyDescent="0.25">
      <c r="A15" t="s">
        <v>53</v>
      </c>
      <c r="B15">
        <v>7.42</v>
      </c>
      <c r="C15">
        <v>7.04</v>
      </c>
      <c r="D15">
        <v>5.98</v>
      </c>
      <c r="E15">
        <v>4.18</v>
      </c>
      <c r="F15">
        <v>2.89</v>
      </c>
    </row>
    <row r="16" spans="1:19" x14ac:dyDescent="0.25">
      <c r="A16" t="s">
        <v>53</v>
      </c>
      <c r="B16">
        <v>3.97</v>
      </c>
      <c r="C16">
        <v>3.04</v>
      </c>
      <c r="D16">
        <v>1.94</v>
      </c>
      <c r="E16">
        <v>1.87</v>
      </c>
      <c r="F16">
        <v>0.45</v>
      </c>
    </row>
    <row r="17" spans="1:8" x14ac:dyDescent="0.25">
      <c r="A17" t="s">
        <v>54</v>
      </c>
      <c r="B17">
        <v>3.54</v>
      </c>
      <c r="C17">
        <v>4.57</v>
      </c>
      <c r="G17">
        <v>3.42</v>
      </c>
      <c r="H17">
        <v>2.5299999999999998</v>
      </c>
    </row>
    <row r="18" spans="1:8" x14ac:dyDescent="0.25">
      <c r="A18" t="s">
        <v>54</v>
      </c>
      <c r="B18">
        <v>5.46</v>
      </c>
      <c r="C18">
        <v>6.98</v>
      </c>
      <c r="G18">
        <v>5.27</v>
      </c>
      <c r="H18">
        <v>3.59</v>
      </c>
    </row>
    <row r="19" spans="1:8" x14ac:dyDescent="0.25">
      <c r="A19" t="s">
        <v>54</v>
      </c>
      <c r="B19">
        <v>1.89</v>
      </c>
      <c r="C19">
        <v>2.23</v>
      </c>
      <c r="G19">
        <v>2.37</v>
      </c>
      <c r="H19">
        <v>1.7</v>
      </c>
    </row>
    <row r="47" spans="2:9" x14ac:dyDescent="0.25">
      <c r="B47" t="s">
        <v>38</v>
      </c>
      <c r="E47" t="s">
        <v>39</v>
      </c>
      <c r="I47" t="s">
        <v>40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303C1-AD62-F14F-BF1D-55EF5CF88EA5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8.7549999999999989E-2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1.4075562700964628E-5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14.075562700964628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2.8854903536977485E-2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1.1400000000000002E-2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2.5311318892085506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5.7</v>
      </c>
      <c r="G12" t="s">
        <v>5</v>
      </c>
      <c r="H12" s="9">
        <f>C21</f>
        <v>4.0305086527633186E-3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6.479917448172538E-7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0.64799174481725386</v>
      </c>
      <c r="I14" t="s">
        <v>11</v>
      </c>
    </row>
    <row r="15" spans="2:9" x14ac:dyDescent="0.25">
      <c r="B15" t="s">
        <v>25</v>
      </c>
      <c r="C15" s="10">
        <f>C12/C14*C10</f>
        <v>1.1400000000000002E-2</v>
      </c>
      <c r="G15" t="s">
        <v>13</v>
      </c>
      <c r="H15" s="3">
        <f>H14/1000*C10</f>
        <v>1.3283830768753703E-3</v>
      </c>
      <c r="I15" t="s">
        <v>14</v>
      </c>
    </row>
    <row r="16" spans="2:9" x14ac:dyDescent="0.25">
      <c r="G16" t="s">
        <v>16</v>
      </c>
      <c r="H16" s="2">
        <f>C15</f>
        <v>1.1400000000000002E-2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0.11652483130485702</v>
      </c>
      <c r="I17" t="s">
        <v>20</v>
      </c>
    </row>
    <row r="18" spans="2:9" x14ac:dyDescent="0.25">
      <c r="B18" t="s">
        <v>27</v>
      </c>
      <c r="C18" s="12">
        <v>9.0399999999999994E-2</v>
      </c>
    </row>
    <row r="19" spans="2:9" x14ac:dyDescent="0.25">
      <c r="B19" t="s">
        <v>28</v>
      </c>
      <c r="C19" s="12">
        <v>8.4699999999999998E-2</v>
      </c>
    </row>
    <row r="20" spans="2:9" x14ac:dyDescent="0.25">
      <c r="B20" t="s">
        <v>29</v>
      </c>
      <c r="C20" s="3">
        <f>AVERAGE(C18:C19)</f>
        <v>8.7549999999999989E-2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4.0305086527633186E-3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2.8854903536977485E-2</v>
      </c>
      <c r="I24" s="14" t="s">
        <v>14</v>
      </c>
    </row>
    <row r="25" spans="2:9" x14ac:dyDescent="0.25">
      <c r="G25" s="16" t="s">
        <v>19</v>
      </c>
      <c r="H25" s="15">
        <f>H24/C9*C13</f>
        <v>14.427451768488741</v>
      </c>
      <c r="I25" s="16" t="s">
        <v>37</v>
      </c>
    </row>
    <row r="26" spans="2:9" x14ac:dyDescent="0.25">
      <c r="G26" s="14" t="s">
        <v>19</v>
      </c>
      <c r="H26" s="17">
        <f>H9</f>
        <v>2.5311318892085506</v>
      </c>
      <c r="I26" s="14" t="s">
        <v>20</v>
      </c>
    </row>
    <row r="27" spans="2:9" x14ac:dyDescent="0.25">
      <c r="G27" s="14" t="s">
        <v>32</v>
      </c>
      <c r="H27" s="17">
        <f>H17</f>
        <v>0.11652483130485702</v>
      </c>
      <c r="I27" s="14" t="s">
        <v>20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F5E27-D361-9A48-B98F-0FBFE8265480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0.18290000000000001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2.9405144694533763E-5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29.405144694533764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6.0280546623794215E-2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8.1200000000000005E-3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7.4237126383983023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4.0599999999999996</v>
      </c>
      <c r="G12" t="s">
        <v>5</v>
      </c>
      <c r="H12" s="9">
        <f>C21</f>
        <v>6.646803743153541E-3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1.0686179651372253E-6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1.0686179651372254</v>
      </c>
      <c r="I14" t="s">
        <v>11</v>
      </c>
    </row>
    <row r="15" spans="2:9" x14ac:dyDescent="0.25">
      <c r="B15" t="s">
        <v>25</v>
      </c>
      <c r="C15" s="10">
        <f>C12/C14*C10</f>
        <v>8.1200000000000005E-3</v>
      </c>
      <c r="G15" t="s">
        <v>13</v>
      </c>
      <c r="H15" s="3">
        <f>H14/1000*C10</f>
        <v>2.1906668285313117E-3</v>
      </c>
      <c r="I15" t="s">
        <v>14</v>
      </c>
    </row>
    <row r="16" spans="2:9" x14ac:dyDescent="0.25">
      <c r="G16" t="s">
        <v>16</v>
      </c>
      <c r="H16" s="2">
        <f>C15</f>
        <v>8.1200000000000005E-3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0.26978655523784623</v>
      </c>
      <c r="I17" t="s">
        <v>20</v>
      </c>
    </row>
    <row r="18" spans="2:9" x14ac:dyDescent="0.25">
      <c r="B18" t="s">
        <v>27</v>
      </c>
      <c r="C18" s="12">
        <v>0.1782</v>
      </c>
    </row>
    <row r="19" spans="2:9" x14ac:dyDescent="0.25">
      <c r="B19" t="s">
        <v>28</v>
      </c>
      <c r="C19" s="12">
        <v>0.18759999999999999</v>
      </c>
    </row>
    <row r="20" spans="2:9" x14ac:dyDescent="0.25">
      <c r="B20" t="s">
        <v>29</v>
      </c>
      <c r="C20" s="3">
        <f>AVERAGE(C18:C19)</f>
        <v>0.18290000000000001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6.646803743153541E-3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6.0280546623794215E-2</v>
      </c>
      <c r="I24" s="14" t="s">
        <v>14</v>
      </c>
    </row>
    <row r="25" spans="2:9" x14ac:dyDescent="0.25">
      <c r="G25" s="16" t="s">
        <v>19</v>
      </c>
      <c r="H25" s="15">
        <f>H24/C9*C13</f>
        <v>30.140273311897108</v>
      </c>
      <c r="I25" s="16" t="s">
        <v>37</v>
      </c>
    </row>
    <row r="26" spans="2:9" x14ac:dyDescent="0.25">
      <c r="G26" s="14" t="s">
        <v>19</v>
      </c>
      <c r="H26" s="17">
        <f>H9</f>
        <v>7.4237126383983023</v>
      </c>
      <c r="I26" s="14" t="s">
        <v>20</v>
      </c>
    </row>
    <row r="27" spans="2:9" x14ac:dyDescent="0.25">
      <c r="G27" s="14" t="s">
        <v>32</v>
      </c>
      <c r="H27" s="17">
        <f>H17</f>
        <v>0.26978655523784623</v>
      </c>
      <c r="I27" s="14" t="s">
        <v>20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3447A-41F7-1E45-9379-264932978C15}">
  <dimension ref="B2:I27"/>
  <sheetViews>
    <sheetView workbookViewId="0">
      <selection activeCell="Q37" sqref="Q37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0.17349999999999999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2.7893890675241157E-5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27.893890675241156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5.7182475884244362E-2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8.1200000000000005E-3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7.0421768330350192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4.0599999999999996</v>
      </c>
      <c r="G12" t="s">
        <v>5</v>
      </c>
      <c r="H12" s="9">
        <f>C21</f>
        <v>3.6769552621700543E-3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5.9115036369293477E-7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0.59115036369293472</v>
      </c>
      <c r="I14" t="s">
        <v>11</v>
      </c>
    </row>
    <row r="15" spans="2:9" x14ac:dyDescent="0.25">
      <c r="B15" t="s">
        <v>25</v>
      </c>
      <c r="C15" s="10">
        <f>C12/C14*C10</f>
        <v>8.1200000000000005E-3</v>
      </c>
      <c r="G15" t="s">
        <v>13</v>
      </c>
      <c r="H15" s="3">
        <f>H14/1000*C10</f>
        <v>1.2118582455705161E-3</v>
      </c>
      <c r="I15" t="s">
        <v>14</v>
      </c>
    </row>
    <row r="16" spans="2:9" x14ac:dyDescent="0.25">
      <c r="G16" t="s">
        <v>16</v>
      </c>
      <c r="H16" s="2">
        <f>C15</f>
        <v>8.1200000000000005E-3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0.1492436263017877</v>
      </c>
      <c r="I17" t="s">
        <v>20</v>
      </c>
    </row>
    <row r="18" spans="2:9" x14ac:dyDescent="0.25">
      <c r="B18" t="s">
        <v>27</v>
      </c>
      <c r="C18" s="12">
        <v>0.17610000000000001</v>
      </c>
    </row>
    <row r="19" spans="2:9" x14ac:dyDescent="0.25">
      <c r="B19" t="s">
        <v>28</v>
      </c>
      <c r="C19" s="12">
        <v>0.1709</v>
      </c>
    </row>
    <row r="20" spans="2:9" x14ac:dyDescent="0.25">
      <c r="B20" t="s">
        <v>29</v>
      </c>
      <c r="C20" s="3">
        <f>AVERAGE(C18:C19)</f>
        <v>0.17349999999999999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3.6769552621700543E-3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5.7182475884244362E-2</v>
      </c>
      <c r="I24" s="14" t="s">
        <v>14</v>
      </c>
    </row>
    <row r="25" spans="2:9" x14ac:dyDescent="0.25">
      <c r="G25" s="16" t="s">
        <v>19</v>
      </c>
      <c r="H25" s="15">
        <f>H24/C9*C13</f>
        <v>28.591237942122181</v>
      </c>
      <c r="I25" s="16" t="s">
        <v>37</v>
      </c>
    </row>
    <row r="26" spans="2:9" x14ac:dyDescent="0.25">
      <c r="G26" s="14" t="s">
        <v>19</v>
      </c>
      <c r="H26" s="17">
        <f>H9</f>
        <v>7.0421768330350192</v>
      </c>
      <c r="I26" s="14" t="s">
        <v>20</v>
      </c>
    </row>
    <row r="27" spans="2:9" x14ac:dyDescent="0.25">
      <c r="G27" s="14" t="s">
        <v>32</v>
      </c>
      <c r="H27" s="17">
        <f>H17</f>
        <v>0.1492436263017877</v>
      </c>
      <c r="I27" s="14" t="s">
        <v>20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67C09-72A0-8A4D-89DF-D9FE3AA0D638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0.14745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2.3705787781350482E-5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23.705787781350484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4.8596864951768487E-2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8.1200000000000005E-3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5.9848355851931627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4.0599999999999996</v>
      </c>
      <c r="G12" t="s">
        <v>5</v>
      </c>
      <c r="H12" s="9">
        <f>C21</f>
        <v>2.1213203435598016E-4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3.4104828674594878E-8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3.4104828674594877E-2</v>
      </c>
      <c r="I14" t="s">
        <v>11</v>
      </c>
    </row>
    <row r="15" spans="2:9" x14ac:dyDescent="0.25">
      <c r="B15" t="s">
        <v>25</v>
      </c>
      <c r="C15" s="10">
        <f>C12/C14*C10</f>
        <v>8.1200000000000005E-3</v>
      </c>
      <c r="G15" t="s">
        <v>13</v>
      </c>
      <c r="H15" s="3">
        <f>H14/1000*C10</f>
        <v>6.991489878291949E-5</v>
      </c>
      <c r="I15" t="s">
        <v>14</v>
      </c>
    </row>
    <row r="16" spans="2:9" x14ac:dyDescent="0.25">
      <c r="G16" t="s">
        <v>16</v>
      </c>
      <c r="H16" s="2">
        <f>C15</f>
        <v>8.1200000000000005E-3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8.6102092097191489E-3</v>
      </c>
      <c r="I17" t="s">
        <v>20</v>
      </c>
    </row>
    <row r="18" spans="2:9" x14ac:dyDescent="0.25">
      <c r="B18" t="s">
        <v>27</v>
      </c>
      <c r="C18" s="12">
        <v>0.14729999999999999</v>
      </c>
    </row>
    <row r="19" spans="2:9" x14ac:dyDescent="0.25">
      <c r="B19" t="s">
        <v>28</v>
      </c>
      <c r="C19" s="12">
        <v>0.14760000000000001</v>
      </c>
    </row>
    <row r="20" spans="2:9" x14ac:dyDescent="0.25">
      <c r="B20" t="s">
        <v>29</v>
      </c>
      <c r="C20" s="3">
        <f>AVERAGE(C18:C19)</f>
        <v>0.14745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2.1213203435598016E-4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4.8596864951768487E-2</v>
      </c>
      <c r="I24" s="14" t="s">
        <v>14</v>
      </c>
    </row>
    <row r="25" spans="2:9" x14ac:dyDescent="0.25">
      <c r="G25" s="16" t="s">
        <v>19</v>
      </c>
      <c r="H25" s="15">
        <f>H24/C9*C13</f>
        <v>24.298432475884244</v>
      </c>
      <c r="I25" s="16" t="s">
        <v>37</v>
      </c>
    </row>
    <row r="26" spans="2:9" x14ac:dyDescent="0.25">
      <c r="G26" s="14" t="s">
        <v>19</v>
      </c>
      <c r="H26" s="17">
        <f>H9</f>
        <v>5.9848355851931627</v>
      </c>
      <c r="I26" s="14" t="s">
        <v>20</v>
      </c>
    </row>
    <row r="27" spans="2:9" x14ac:dyDescent="0.25">
      <c r="G27" s="14" t="s">
        <v>32</v>
      </c>
      <c r="H27" s="17">
        <f>H17</f>
        <v>8.6102092097191489E-3</v>
      </c>
      <c r="I27" s="14" t="s">
        <v>20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5D55C-8953-ED45-B4AF-88E441F5E6B4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0.10305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1.6567524115755627E-5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16.567524115755628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3.3963424437299036E-2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8.1200000000000005E-3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4.182687738583625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4.0599999999999996</v>
      </c>
      <c r="G12" t="s">
        <v>5</v>
      </c>
      <c r="H12" s="9">
        <f>C21</f>
        <v>6.1518289963229632E-3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9.8904003156317741E-7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0.98904003156317744</v>
      </c>
      <c r="I14" t="s">
        <v>11</v>
      </c>
    </row>
    <row r="15" spans="2:9" x14ac:dyDescent="0.25">
      <c r="B15" t="s">
        <v>25</v>
      </c>
      <c r="C15" s="10">
        <f>C12/C14*C10</f>
        <v>8.1200000000000005E-3</v>
      </c>
      <c r="G15" t="s">
        <v>13</v>
      </c>
      <c r="H15" s="3">
        <f>H14/1000*C10</f>
        <v>2.0275320647045137E-3</v>
      </c>
      <c r="I15" t="s">
        <v>14</v>
      </c>
    </row>
    <row r="16" spans="2:9" x14ac:dyDescent="0.25">
      <c r="G16" t="s">
        <v>16</v>
      </c>
      <c r="H16" s="2">
        <f>C15</f>
        <v>8.1200000000000005E-3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0.24969606708183664</v>
      </c>
      <c r="I17" t="s">
        <v>20</v>
      </c>
    </row>
    <row r="18" spans="2:9" x14ac:dyDescent="0.25">
      <c r="B18" t="s">
        <v>27</v>
      </c>
      <c r="C18" s="12">
        <v>0.1074</v>
      </c>
    </row>
    <row r="19" spans="2:9" x14ac:dyDescent="0.25">
      <c r="B19" t="s">
        <v>28</v>
      </c>
      <c r="C19" s="12">
        <v>9.8699999999999996E-2</v>
      </c>
    </row>
    <row r="20" spans="2:9" x14ac:dyDescent="0.25">
      <c r="B20" t="s">
        <v>29</v>
      </c>
      <c r="C20" s="3">
        <f>AVERAGE(C18:C19)</f>
        <v>0.10305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6.1518289963229632E-3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3.3963424437299036E-2</v>
      </c>
      <c r="I24" s="14" t="s">
        <v>14</v>
      </c>
    </row>
    <row r="25" spans="2:9" x14ac:dyDescent="0.25">
      <c r="G25" s="16" t="s">
        <v>19</v>
      </c>
      <c r="H25" s="15">
        <f>H24/C9*C13</f>
        <v>16.98171221864952</v>
      </c>
      <c r="I25" s="16" t="s">
        <v>37</v>
      </c>
    </row>
    <row r="26" spans="2:9" x14ac:dyDescent="0.25">
      <c r="G26" s="14" t="s">
        <v>19</v>
      </c>
      <c r="H26" s="17">
        <f>H9</f>
        <v>4.182687738583625</v>
      </c>
      <c r="I26" s="14" t="s">
        <v>20</v>
      </c>
    </row>
    <row r="27" spans="2:9" x14ac:dyDescent="0.25">
      <c r="G27" s="14" t="s">
        <v>32</v>
      </c>
      <c r="H27" s="17">
        <f>H17</f>
        <v>0.24969606708183664</v>
      </c>
      <c r="I27" s="14" t="s">
        <v>20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21B4B-395A-9F44-A37C-A35EB0265EA9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7.1099999999999997E-2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1.1430868167202573E-5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11.430868167202572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2.3433279742765271E-2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8.1200000000000005E-3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2.8858718895031119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4.0599999999999996</v>
      </c>
      <c r="G12" t="s">
        <v>5</v>
      </c>
      <c r="H12" s="9">
        <f>C21</f>
        <v>1.4142135623731355E-4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2.2736552449728868E-8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2.2736552449728869E-2</v>
      </c>
      <c r="I14" t="s">
        <v>11</v>
      </c>
    </row>
    <row r="15" spans="2:9" x14ac:dyDescent="0.25">
      <c r="B15" t="s">
        <v>25</v>
      </c>
      <c r="C15" s="10">
        <f>C12/C14*C10</f>
        <v>8.1200000000000005E-3</v>
      </c>
      <c r="G15" t="s">
        <v>13</v>
      </c>
      <c r="H15" s="3">
        <f>H14/1000*C10</f>
        <v>4.6609932521944172E-5</v>
      </c>
      <c r="I15" t="s">
        <v>14</v>
      </c>
    </row>
    <row r="16" spans="2:9" x14ac:dyDescent="0.25">
      <c r="G16" t="s">
        <v>16</v>
      </c>
      <c r="H16" s="2">
        <f>C15</f>
        <v>8.1200000000000005E-3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5.7401394731458333E-3</v>
      </c>
      <c r="I17" t="s">
        <v>20</v>
      </c>
    </row>
    <row r="18" spans="2:9" x14ac:dyDescent="0.25">
      <c r="B18" t="s">
        <v>27</v>
      </c>
      <c r="C18" s="12">
        <v>7.1199999999999999E-2</v>
      </c>
    </row>
    <row r="19" spans="2:9" x14ac:dyDescent="0.25">
      <c r="B19" t="s">
        <v>28</v>
      </c>
      <c r="C19" s="12">
        <v>7.0999999999999994E-2</v>
      </c>
    </row>
    <row r="20" spans="2:9" x14ac:dyDescent="0.25">
      <c r="B20" t="s">
        <v>29</v>
      </c>
      <c r="C20" s="3">
        <f>AVERAGE(C18:C19)</f>
        <v>7.1099999999999997E-2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1.4142135623731355E-4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2.3433279742765271E-2</v>
      </c>
      <c r="I24" s="14" t="s">
        <v>14</v>
      </c>
    </row>
    <row r="25" spans="2:9" x14ac:dyDescent="0.25">
      <c r="G25" s="16" t="s">
        <v>19</v>
      </c>
      <c r="H25" s="15">
        <f>H24/C9*C13</f>
        <v>11.716639871382634</v>
      </c>
      <c r="I25" s="16" t="s">
        <v>37</v>
      </c>
    </row>
    <row r="26" spans="2:9" x14ac:dyDescent="0.25">
      <c r="G26" s="14" t="s">
        <v>19</v>
      </c>
      <c r="H26" s="17">
        <f>H9</f>
        <v>2.8858718895031119</v>
      </c>
      <c r="I26" s="14" t="s">
        <v>20</v>
      </c>
    </row>
    <row r="27" spans="2:9" x14ac:dyDescent="0.25">
      <c r="G27" s="14" t="s">
        <v>32</v>
      </c>
      <c r="H27" s="17">
        <f>H17</f>
        <v>5.7401394731458333E-3</v>
      </c>
      <c r="I27" s="14" t="s">
        <v>20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F5D76-578E-5547-8AD1-BBC635414B85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0.1719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2.7636655948553054E-5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27.636655948553052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5.6655144694533748E-2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8.1200000000000005E-3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6.9772345682923333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4.0599999999999996</v>
      </c>
      <c r="G12" t="s">
        <v>5</v>
      </c>
      <c r="H12" s="9">
        <f>C21</f>
        <v>4.1012193308819752E-3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6.593600210421182E-7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0.65936002104211822</v>
      </c>
      <c r="I14" t="s">
        <v>11</v>
      </c>
    </row>
    <row r="15" spans="2:9" x14ac:dyDescent="0.25">
      <c r="B15" t="s">
        <v>25</v>
      </c>
      <c r="C15" s="10">
        <f>C12/C14*C10</f>
        <v>8.1200000000000005E-3</v>
      </c>
      <c r="G15" t="s">
        <v>13</v>
      </c>
      <c r="H15" s="3">
        <f>H14/1000*C10</f>
        <v>1.3516880431363423E-3</v>
      </c>
      <c r="I15" t="s">
        <v>14</v>
      </c>
    </row>
    <row r="16" spans="2:9" x14ac:dyDescent="0.25">
      <c r="G16" t="s">
        <v>16</v>
      </c>
      <c r="H16" s="2">
        <f>C15</f>
        <v>8.1200000000000005E-3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0.16646404472122442</v>
      </c>
      <c r="I17" t="s">
        <v>20</v>
      </c>
    </row>
    <row r="18" spans="2:9" x14ac:dyDescent="0.25">
      <c r="B18" t="s">
        <v>27</v>
      </c>
      <c r="C18" s="12">
        <v>0.17480000000000001</v>
      </c>
    </row>
    <row r="19" spans="2:9" x14ac:dyDescent="0.25">
      <c r="B19" t="s">
        <v>28</v>
      </c>
      <c r="C19" s="12">
        <v>0.16900000000000001</v>
      </c>
    </row>
    <row r="20" spans="2:9" x14ac:dyDescent="0.25">
      <c r="B20" t="s">
        <v>29</v>
      </c>
      <c r="C20" s="3">
        <f>AVERAGE(C18:C19)</f>
        <v>0.1719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4.1012193308819752E-3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5.6655144694533748E-2</v>
      </c>
      <c r="I24" s="14" t="s">
        <v>14</v>
      </c>
    </row>
    <row r="25" spans="2:9" x14ac:dyDescent="0.25">
      <c r="G25" s="16" t="s">
        <v>19</v>
      </c>
      <c r="H25" s="15">
        <f>H24/C9*C13</f>
        <v>28.327572347266873</v>
      </c>
      <c r="I25" s="16" t="s">
        <v>37</v>
      </c>
    </row>
    <row r="26" spans="2:9" x14ac:dyDescent="0.25">
      <c r="G26" s="14" t="s">
        <v>19</v>
      </c>
      <c r="H26" s="17">
        <f>H9</f>
        <v>6.9772345682923333</v>
      </c>
      <c r="I26" s="14" t="s">
        <v>20</v>
      </c>
    </row>
    <row r="27" spans="2:9" x14ac:dyDescent="0.25">
      <c r="G27" s="14" t="s">
        <v>32</v>
      </c>
      <c r="H27" s="17">
        <f>H17</f>
        <v>0.16646404472122442</v>
      </c>
      <c r="I27" s="14" t="s">
        <v>20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107D-2C1A-0B4B-A606-6C20E3065889}">
  <dimension ref="B2:I27"/>
  <sheetViews>
    <sheetView workbookViewId="0">
      <selection activeCell="P31" sqref="P31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0.13445000000000001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2.1615755627009648E-5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21.615755627009648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4.4312299035369776E-2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8.1200000000000005E-3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5.4571796841588389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4.0599999999999996</v>
      </c>
      <c r="G12" t="s">
        <v>5</v>
      </c>
      <c r="H12" s="9">
        <f>C21</f>
        <v>5.303300858899092E-3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8.5262071686480579E-7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0.85262071686480578</v>
      </c>
      <c r="I14" t="s">
        <v>11</v>
      </c>
    </row>
    <row r="15" spans="2:9" x14ac:dyDescent="0.25">
      <c r="B15" t="s">
        <v>25</v>
      </c>
      <c r="C15" s="10">
        <f>C12/C14*C10</f>
        <v>8.1200000000000005E-3</v>
      </c>
      <c r="G15" t="s">
        <v>13</v>
      </c>
      <c r="H15" s="3">
        <f>H14/1000*C10</f>
        <v>1.7478724695728517E-3</v>
      </c>
      <c r="I15" t="s">
        <v>14</v>
      </c>
    </row>
    <row r="16" spans="2:9" x14ac:dyDescent="0.25">
      <c r="G16" t="s">
        <v>16</v>
      </c>
      <c r="H16" s="2">
        <f>C15</f>
        <v>8.1200000000000005E-3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0.215255230242962</v>
      </c>
      <c r="I17" t="s">
        <v>20</v>
      </c>
    </row>
    <row r="18" spans="2:9" x14ac:dyDescent="0.25">
      <c r="B18" t="s">
        <v>27</v>
      </c>
      <c r="C18" s="12">
        <v>0.13819999999999999</v>
      </c>
    </row>
    <row r="19" spans="2:9" x14ac:dyDescent="0.25">
      <c r="B19" t="s">
        <v>28</v>
      </c>
      <c r="C19" s="12">
        <v>0.13070000000000001</v>
      </c>
    </row>
    <row r="20" spans="2:9" x14ac:dyDescent="0.25">
      <c r="B20" t="s">
        <v>29</v>
      </c>
      <c r="C20" s="3">
        <f>AVERAGE(C18:C19)</f>
        <v>0.13445000000000001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5.303300858899092E-3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4.4312299035369776E-2</v>
      </c>
      <c r="I24" s="14" t="s">
        <v>14</v>
      </c>
    </row>
    <row r="25" spans="2:9" x14ac:dyDescent="0.25">
      <c r="G25" s="16" t="s">
        <v>19</v>
      </c>
      <c r="H25" s="15">
        <f>H24/C9*C13</f>
        <v>22.156149517684888</v>
      </c>
      <c r="I25" s="16" t="s">
        <v>37</v>
      </c>
    </row>
    <row r="26" spans="2:9" x14ac:dyDescent="0.25">
      <c r="G26" s="14" t="s">
        <v>19</v>
      </c>
      <c r="H26" s="17">
        <f>H9</f>
        <v>5.4571796841588389</v>
      </c>
      <c r="I26" s="14" t="s">
        <v>20</v>
      </c>
    </row>
    <row r="27" spans="2:9" x14ac:dyDescent="0.25">
      <c r="G27" s="14" t="s">
        <v>32</v>
      </c>
      <c r="H27" s="17">
        <f>H17</f>
        <v>0.215255230242962</v>
      </c>
      <c r="I27" s="14" t="s">
        <v>20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96149-40DE-FE40-B49C-B40A93A54E72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0.12980000000000003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2.0868167202572352E-5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20.868167202572351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4.2779742765273319E-2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8.1200000000000005E-3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5.2684412272504089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4.0599999999999996</v>
      </c>
      <c r="G12" t="s">
        <v>5</v>
      </c>
      <c r="H12" s="9">
        <f>C21</f>
        <v>4.8083261120685237E-3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7.7304278329075944E-7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0.77304278329075948</v>
      </c>
      <c r="I14" t="s">
        <v>11</v>
      </c>
    </row>
    <row r="15" spans="2:9" x14ac:dyDescent="0.25">
      <c r="B15" t="s">
        <v>25</v>
      </c>
      <c r="C15" s="10">
        <f>C12/C14*C10</f>
        <v>8.1200000000000005E-3</v>
      </c>
      <c r="G15" t="s">
        <v>13</v>
      </c>
      <c r="H15" s="3">
        <f>H14/1000*C10</f>
        <v>1.5847377057460568E-3</v>
      </c>
      <c r="I15" t="s">
        <v>14</v>
      </c>
    </row>
    <row r="16" spans="2:9" x14ac:dyDescent="0.25">
      <c r="G16" t="s">
        <v>16</v>
      </c>
      <c r="H16" s="2">
        <f>C15</f>
        <v>8.1200000000000005E-3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0.19516474208695278</v>
      </c>
      <c r="I17" t="s">
        <v>20</v>
      </c>
    </row>
    <row r="18" spans="2:9" x14ac:dyDescent="0.25">
      <c r="B18" t="s">
        <v>27</v>
      </c>
      <c r="C18" s="12">
        <v>0.13320000000000001</v>
      </c>
    </row>
    <row r="19" spans="2:9" x14ac:dyDescent="0.25">
      <c r="B19" t="s">
        <v>28</v>
      </c>
      <c r="C19" s="12">
        <v>0.12640000000000001</v>
      </c>
    </row>
    <row r="20" spans="2:9" x14ac:dyDescent="0.25">
      <c r="B20" t="s">
        <v>29</v>
      </c>
      <c r="C20" s="3">
        <f>AVERAGE(C18:C19)</f>
        <v>0.12980000000000003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4.8083261120685237E-3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4.2779742765273319E-2</v>
      </c>
      <c r="I24" s="14" t="s">
        <v>14</v>
      </c>
    </row>
    <row r="25" spans="2:9" x14ac:dyDescent="0.25">
      <c r="G25" s="16" t="s">
        <v>19</v>
      </c>
      <c r="H25" s="15">
        <f>H24/C9*C13</f>
        <v>21.38987138263666</v>
      </c>
      <c r="I25" s="16" t="s">
        <v>37</v>
      </c>
    </row>
    <row r="26" spans="2:9" x14ac:dyDescent="0.25">
      <c r="G26" s="14" t="s">
        <v>19</v>
      </c>
      <c r="H26" s="17">
        <f>H9</f>
        <v>5.2684412272504089</v>
      </c>
      <c r="I26" s="14" t="s">
        <v>20</v>
      </c>
    </row>
    <row r="27" spans="2:9" x14ac:dyDescent="0.25">
      <c r="G27" s="14" t="s">
        <v>32</v>
      </c>
      <c r="H27" s="17">
        <f>H17</f>
        <v>0.19516474208695278</v>
      </c>
      <c r="I27" s="14" t="s">
        <v>20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CAF2C-BB19-6446-A50E-B0BA228B9500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8.8499999999999995E-2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1.4228295819935691E-5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14.22829581993569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2.9168006430868164E-2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8.1200000000000005E-3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3.5921190185798229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4.0599999999999996</v>
      </c>
      <c r="G12" t="s">
        <v>5</v>
      </c>
      <c r="H12" s="9">
        <f>C21</f>
        <v>4.8083261120685237E-3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7.7304278329075944E-7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0.77304278329075948</v>
      </c>
      <c r="I14" t="s">
        <v>11</v>
      </c>
    </row>
    <row r="15" spans="2:9" x14ac:dyDescent="0.25">
      <c r="B15" t="s">
        <v>25</v>
      </c>
      <c r="C15" s="10">
        <f>C12/C14*C10</f>
        <v>8.1200000000000005E-3</v>
      </c>
      <c r="G15" t="s">
        <v>13</v>
      </c>
      <c r="H15" s="3">
        <f>H14/1000*C10</f>
        <v>1.5847377057460568E-3</v>
      </c>
      <c r="I15" t="s">
        <v>14</v>
      </c>
    </row>
    <row r="16" spans="2:9" x14ac:dyDescent="0.25">
      <c r="G16" t="s">
        <v>16</v>
      </c>
      <c r="H16" s="2">
        <f>C15</f>
        <v>8.1200000000000005E-3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0.19516474208695278</v>
      </c>
      <c r="I17" t="s">
        <v>20</v>
      </c>
    </row>
    <row r="18" spans="2:9" x14ac:dyDescent="0.25">
      <c r="B18" t="s">
        <v>27</v>
      </c>
      <c r="C18" s="12">
        <v>8.5099999999999995E-2</v>
      </c>
    </row>
    <row r="19" spans="2:9" x14ac:dyDescent="0.25">
      <c r="B19" t="s">
        <v>28</v>
      </c>
      <c r="C19" s="12">
        <v>9.1899999999999996E-2</v>
      </c>
    </row>
    <row r="20" spans="2:9" x14ac:dyDescent="0.25">
      <c r="B20" t="s">
        <v>29</v>
      </c>
      <c r="C20" s="3">
        <f>AVERAGE(C18:C19)</f>
        <v>8.8499999999999995E-2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4.8083261120685237E-3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2.9168006430868164E-2</v>
      </c>
      <c r="I24" s="14" t="s">
        <v>14</v>
      </c>
    </row>
    <row r="25" spans="2:9" x14ac:dyDescent="0.25">
      <c r="G25" s="16" t="s">
        <v>19</v>
      </c>
      <c r="H25" s="15">
        <f>H24/C9*C13</f>
        <v>14.584003215434082</v>
      </c>
      <c r="I25" s="16" t="s">
        <v>37</v>
      </c>
    </row>
    <row r="26" spans="2:9" x14ac:dyDescent="0.25">
      <c r="G26" s="14" t="s">
        <v>19</v>
      </c>
      <c r="H26" s="17">
        <f>H9</f>
        <v>3.5921190185798229</v>
      </c>
      <c r="I26" s="14" t="s">
        <v>20</v>
      </c>
    </row>
    <row r="27" spans="2:9" x14ac:dyDescent="0.25">
      <c r="G27" s="14" t="s">
        <v>32</v>
      </c>
      <c r="H27" s="17">
        <f>H17</f>
        <v>0.19516474208695278</v>
      </c>
      <c r="I27" s="14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EF5DE-E838-7F4C-86EC-77ADA816C118}">
  <dimension ref="B2:I27"/>
  <sheetViews>
    <sheetView workbookViewId="0">
      <selection activeCell="J34" sqref="J34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0.15434999999999999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2.4815112540192923E-5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24.815112540192924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5.0870980707395493E-2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1.1400000000000002E-2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4.4623667287189024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5.7</v>
      </c>
      <c r="G12" t="s">
        <v>5</v>
      </c>
      <c r="H12" s="9">
        <f>C21</f>
        <v>3.6062445840514073E-3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5.7978208746807186E-7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0.57978208746807181</v>
      </c>
      <c r="I14" t="s">
        <v>11</v>
      </c>
    </row>
    <row r="15" spans="2:9" x14ac:dyDescent="0.25">
      <c r="B15" t="s">
        <v>25</v>
      </c>
      <c r="C15" s="10">
        <f>C12/C14*C10</f>
        <v>1.1400000000000002E-2</v>
      </c>
      <c r="G15" t="s">
        <v>13</v>
      </c>
      <c r="H15" s="3">
        <f>H14/1000*C10</f>
        <v>1.188553279309547E-3</v>
      </c>
      <c r="I15" t="s">
        <v>14</v>
      </c>
    </row>
    <row r="16" spans="2:9" x14ac:dyDescent="0.25">
      <c r="G16" t="s">
        <v>16</v>
      </c>
      <c r="H16" s="2">
        <f>C15</f>
        <v>1.1400000000000002E-2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0.10425905958855673</v>
      </c>
      <c r="I17" t="s">
        <v>20</v>
      </c>
    </row>
    <row r="18" spans="2:9" x14ac:dyDescent="0.25">
      <c r="B18" t="s">
        <v>27</v>
      </c>
      <c r="C18" s="12">
        <v>0.15179999999999999</v>
      </c>
    </row>
    <row r="19" spans="2:9" x14ac:dyDescent="0.25">
      <c r="B19" t="s">
        <v>28</v>
      </c>
      <c r="C19" s="12">
        <v>0.15690000000000001</v>
      </c>
    </row>
    <row r="20" spans="2:9" x14ac:dyDescent="0.25">
      <c r="B20" t="s">
        <v>29</v>
      </c>
      <c r="C20" s="3">
        <f>AVERAGE(C18:C19)</f>
        <v>0.15434999999999999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3.6062445840514073E-3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5.0870980707395493E-2</v>
      </c>
      <c r="I24" s="14" t="s">
        <v>14</v>
      </c>
    </row>
    <row r="25" spans="2:9" x14ac:dyDescent="0.25">
      <c r="G25" s="16" t="s">
        <v>19</v>
      </c>
      <c r="H25" s="15">
        <f>H24/C9*C13</f>
        <v>25.435490353697748</v>
      </c>
      <c r="I25" s="16" t="s">
        <v>37</v>
      </c>
    </row>
    <row r="26" spans="2:9" x14ac:dyDescent="0.25">
      <c r="G26" s="14" t="s">
        <v>19</v>
      </c>
      <c r="H26" s="17">
        <f>H9</f>
        <v>4.4623667287189024</v>
      </c>
      <c r="I26" s="14" t="s">
        <v>20</v>
      </c>
    </row>
    <row r="27" spans="2:9" x14ac:dyDescent="0.25">
      <c r="G27" s="14" t="s">
        <v>32</v>
      </c>
      <c r="H27" s="17">
        <f>H17</f>
        <v>0.10425905958855673</v>
      </c>
      <c r="I27" s="14" t="s">
        <v>20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DE38A-6092-7747-B39C-ECBFC2ADDECD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0.20485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3.2934083601286172E-5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32.934083601286176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6.7514871382636663E-2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1.7000000000000005E-2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3.9714630225080381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8.5</v>
      </c>
      <c r="G12" t="s">
        <v>5</v>
      </c>
      <c r="H12" s="9">
        <f>C21</f>
        <v>6.8589357775095013E-3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1.102722793811817E-6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1.1027227938118169</v>
      </c>
      <c r="I14" t="s">
        <v>11</v>
      </c>
    </row>
    <row r="15" spans="2:9" x14ac:dyDescent="0.25">
      <c r="B15" t="s">
        <v>25</v>
      </c>
      <c r="C15" s="10">
        <f>C12/C14*C10</f>
        <v>1.7000000000000005E-2</v>
      </c>
      <c r="G15" t="s">
        <v>13</v>
      </c>
      <c r="H15" s="3">
        <f>H14/1000*C10</f>
        <v>2.2605817273142243E-3</v>
      </c>
      <c r="I15" t="s">
        <v>14</v>
      </c>
    </row>
    <row r="16" spans="2:9" x14ac:dyDescent="0.25">
      <c r="G16" t="s">
        <v>16</v>
      </c>
      <c r="H16" s="2">
        <f>C15</f>
        <v>1.7000000000000005E-2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0.13297539572436609</v>
      </c>
      <c r="I17" t="s">
        <v>20</v>
      </c>
    </row>
    <row r="18" spans="2:9" x14ac:dyDescent="0.25">
      <c r="B18" t="s">
        <v>27</v>
      </c>
      <c r="C18" s="12">
        <v>0.2097</v>
      </c>
    </row>
    <row r="19" spans="2:9" x14ac:dyDescent="0.25">
      <c r="B19" t="s">
        <v>28</v>
      </c>
      <c r="C19" s="12">
        <v>0.2</v>
      </c>
    </row>
    <row r="20" spans="2:9" x14ac:dyDescent="0.25">
      <c r="B20" t="s">
        <v>29</v>
      </c>
      <c r="C20" s="3">
        <f>AVERAGE(C18:C19)</f>
        <v>0.20485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6.8589357775095013E-3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6.7514871382636663E-2</v>
      </c>
      <c r="I24" s="14" t="s">
        <v>14</v>
      </c>
    </row>
    <row r="25" spans="2:9" x14ac:dyDescent="0.25">
      <c r="G25" s="16" t="s">
        <v>19</v>
      </c>
      <c r="H25" s="15">
        <f>H24/C9*C13</f>
        <v>33.757435691318335</v>
      </c>
      <c r="I25" s="16" t="s">
        <v>37</v>
      </c>
    </row>
    <row r="26" spans="2:9" x14ac:dyDescent="0.25">
      <c r="G26" s="14" t="s">
        <v>19</v>
      </c>
      <c r="H26" s="17">
        <f>H9</f>
        <v>3.9714630225080381</v>
      </c>
      <c r="I26" s="14" t="s">
        <v>20</v>
      </c>
    </row>
    <row r="27" spans="2:9" x14ac:dyDescent="0.25">
      <c r="G27" s="14" t="s">
        <v>32</v>
      </c>
      <c r="H27" s="17">
        <f>H17</f>
        <v>0.13297539572436609</v>
      </c>
      <c r="I27" s="14" t="s">
        <v>20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BCAA8-0E4F-E340-84B7-53F6FC5AAD0D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0.15665000000000001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2.5184887459807076E-5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25.184887459807076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5.1629019292604501E-2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1.7000000000000005E-2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3.0370011348590875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8.5</v>
      </c>
      <c r="G12" t="s">
        <v>5</v>
      </c>
      <c r="H12" s="9">
        <f>C21</f>
        <v>3.3234018715767801E-3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5.3430898256861415E-7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0.53430898256861414</v>
      </c>
      <c r="I14" t="s">
        <v>11</v>
      </c>
    </row>
    <row r="15" spans="2:9" x14ac:dyDescent="0.25">
      <c r="B15" t="s">
        <v>25</v>
      </c>
      <c r="C15" s="10">
        <f>C12/C14*C10</f>
        <v>1.7000000000000005E-2</v>
      </c>
      <c r="G15" t="s">
        <v>13</v>
      </c>
      <c r="H15" s="3">
        <f>H14/1000*C10</f>
        <v>1.0953334142656591E-3</v>
      </c>
      <c r="I15" t="s">
        <v>14</v>
      </c>
    </row>
    <row r="16" spans="2:9" x14ac:dyDescent="0.25">
      <c r="G16" t="s">
        <v>16</v>
      </c>
      <c r="H16" s="2">
        <f>C15</f>
        <v>1.7000000000000005E-2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6.4431377309744631E-2</v>
      </c>
      <c r="I17" t="s">
        <v>20</v>
      </c>
    </row>
    <row r="18" spans="2:9" x14ac:dyDescent="0.25">
      <c r="B18" t="s">
        <v>27</v>
      </c>
      <c r="C18" s="12">
        <v>0.15429999999999999</v>
      </c>
    </row>
    <row r="19" spans="2:9" x14ac:dyDescent="0.25">
      <c r="B19" t="s">
        <v>28</v>
      </c>
      <c r="C19" s="12">
        <v>0.159</v>
      </c>
    </row>
    <row r="20" spans="2:9" x14ac:dyDescent="0.25">
      <c r="B20" t="s">
        <v>29</v>
      </c>
      <c r="C20" s="3">
        <f>AVERAGE(C18:C19)</f>
        <v>0.15665000000000001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3.3234018715767801E-3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5.1629019292604501E-2</v>
      </c>
      <c r="I24" s="14" t="s">
        <v>14</v>
      </c>
    </row>
    <row r="25" spans="2:9" x14ac:dyDescent="0.25">
      <c r="G25" s="16" t="s">
        <v>19</v>
      </c>
      <c r="H25" s="15">
        <f>H24/C9*C13</f>
        <v>25.814509646302248</v>
      </c>
      <c r="I25" s="16" t="s">
        <v>37</v>
      </c>
    </row>
    <row r="26" spans="2:9" x14ac:dyDescent="0.25">
      <c r="G26" s="14" t="s">
        <v>19</v>
      </c>
      <c r="H26" s="17">
        <f>H9</f>
        <v>3.0370011348590875</v>
      </c>
      <c r="I26" s="14" t="s">
        <v>20</v>
      </c>
    </row>
    <row r="27" spans="2:9" x14ac:dyDescent="0.25">
      <c r="G27" s="14" t="s">
        <v>32</v>
      </c>
      <c r="H27" s="17">
        <f>H17</f>
        <v>6.4431377309744631E-2</v>
      </c>
      <c r="I27" s="14" t="s">
        <v>20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92F05-339B-9D46-A12B-E1918630D663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0.10009999999999999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1.6093247588424436E-5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16.093247588424436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3.2991157556270093E-2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1.7000000000000005E-2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1.9406563268394166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8.5</v>
      </c>
      <c r="G12" t="s">
        <v>5</v>
      </c>
      <c r="H12" s="9">
        <f>C21</f>
        <v>2.5455844122715754E-3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4.0925794409510857E-7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0.40925794409510857</v>
      </c>
      <c r="I14" t="s">
        <v>11</v>
      </c>
    </row>
    <row r="15" spans="2:9" x14ac:dyDescent="0.25">
      <c r="B15" t="s">
        <v>25</v>
      </c>
      <c r="C15" s="10">
        <f>C12/C14*C10</f>
        <v>1.7000000000000005E-2</v>
      </c>
      <c r="G15" t="s">
        <v>13</v>
      </c>
      <c r="H15" s="3">
        <f>H14/1000*C10</f>
        <v>8.3897878539497246E-4</v>
      </c>
      <c r="I15" t="s">
        <v>14</v>
      </c>
    </row>
    <row r="16" spans="2:9" x14ac:dyDescent="0.25">
      <c r="G16" t="s">
        <v>16</v>
      </c>
      <c r="H16" s="2">
        <f>C15</f>
        <v>1.7000000000000005E-2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4.9351693258527778E-2</v>
      </c>
      <c r="I17" t="s">
        <v>20</v>
      </c>
    </row>
    <row r="18" spans="2:9" x14ac:dyDescent="0.25">
      <c r="B18" t="s">
        <v>27</v>
      </c>
      <c r="C18" s="12">
        <v>0.1019</v>
      </c>
    </row>
    <row r="19" spans="2:9" x14ac:dyDescent="0.25">
      <c r="B19" t="s">
        <v>28</v>
      </c>
      <c r="C19" s="12">
        <v>9.8299999999999998E-2</v>
      </c>
    </row>
    <row r="20" spans="2:9" x14ac:dyDescent="0.25">
      <c r="B20" t="s">
        <v>29</v>
      </c>
      <c r="C20" s="3">
        <f>AVERAGE(C18:C19)</f>
        <v>0.10009999999999999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2.5455844122715754E-3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3.2991157556270093E-2</v>
      </c>
      <c r="I24" s="14" t="s">
        <v>14</v>
      </c>
    </row>
    <row r="25" spans="2:9" x14ac:dyDescent="0.25">
      <c r="G25" s="16" t="s">
        <v>19</v>
      </c>
      <c r="H25" s="15">
        <f>H24/C9*C13</f>
        <v>16.495578778135044</v>
      </c>
      <c r="I25" s="16" t="s">
        <v>37</v>
      </c>
    </row>
    <row r="26" spans="2:9" x14ac:dyDescent="0.25">
      <c r="G26" s="14" t="s">
        <v>19</v>
      </c>
      <c r="H26" s="17">
        <f>H9</f>
        <v>1.9406563268394166</v>
      </c>
      <c r="I26" s="14" t="s">
        <v>20</v>
      </c>
    </row>
    <row r="27" spans="2:9" x14ac:dyDescent="0.25">
      <c r="G27" s="14" t="s">
        <v>32</v>
      </c>
      <c r="H27" s="17">
        <f>H17</f>
        <v>4.9351693258527778E-2</v>
      </c>
      <c r="I27" s="14" t="s">
        <v>20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2E19C-C92B-4744-8AA3-947D94CFA670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9.6599999999999991E-2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1.5530546623794211E-5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15.530546623794212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3.1837620578778134E-2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1.7000000000000005E-2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1.8728012105163603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8.5</v>
      </c>
      <c r="G12" t="s">
        <v>5</v>
      </c>
      <c r="H12" s="9">
        <f>C21</f>
        <v>1.1313708498984791E-3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1.8189241959782623E-7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0.18189241959782623</v>
      </c>
      <c r="I14" t="s">
        <v>11</v>
      </c>
    </row>
    <row r="15" spans="2:9" x14ac:dyDescent="0.25">
      <c r="B15" t="s">
        <v>25</v>
      </c>
      <c r="C15" s="10">
        <f>C12/C14*C10</f>
        <v>1.7000000000000005E-2</v>
      </c>
      <c r="G15" t="s">
        <v>13</v>
      </c>
      <c r="H15" s="3">
        <f>H14/1000*C10</f>
        <v>3.7287946017554373E-4</v>
      </c>
      <c r="I15" t="s">
        <v>14</v>
      </c>
    </row>
    <row r="16" spans="2:9" x14ac:dyDescent="0.25">
      <c r="G16" t="s">
        <v>16</v>
      </c>
      <c r="H16" s="2">
        <f>C15</f>
        <v>1.7000000000000005E-2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2.1934085892679037E-2</v>
      </c>
      <c r="I17" t="s">
        <v>20</v>
      </c>
    </row>
    <row r="18" spans="2:9" x14ac:dyDescent="0.25">
      <c r="B18" t="s">
        <v>27</v>
      </c>
      <c r="C18" s="12">
        <v>9.74E-2</v>
      </c>
    </row>
    <row r="19" spans="2:9" x14ac:dyDescent="0.25">
      <c r="B19" t="s">
        <v>28</v>
      </c>
      <c r="C19" s="12">
        <v>9.5799999999999996E-2</v>
      </c>
    </row>
    <row r="20" spans="2:9" x14ac:dyDescent="0.25">
      <c r="B20" t="s">
        <v>29</v>
      </c>
      <c r="C20" s="3">
        <f>AVERAGE(C18:C19)</f>
        <v>9.6599999999999991E-2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1.1313708498984791E-3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3.1837620578778134E-2</v>
      </c>
      <c r="I24" s="14" t="s">
        <v>14</v>
      </c>
    </row>
    <row r="25" spans="2:9" x14ac:dyDescent="0.25">
      <c r="G25" s="16" t="s">
        <v>19</v>
      </c>
      <c r="H25" s="15">
        <f>H24/C9*C13</f>
        <v>15.918810289389068</v>
      </c>
      <c r="I25" s="16" t="s">
        <v>37</v>
      </c>
    </row>
    <row r="26" spans="2:9" x14ac:dyDescent="0.25">
      <c r="G26" s="14" t="s">
        <v>19</v>
      </c>
      <c r="H26" s="17">
        <f>H9</f>
        <v>1.8728012105163603</v>
      </c>
      <c r="I26" s="14" t="s">
        <v>20</v>
      </c>
    </row>
    <row r="27" spans="2:9" x14ac:dyDescent="0.25">
      <c r="G27" s="14" t="s">
        <v>32</v>
      </c>
      <c r="H27" s="17">
        <f>H17</f>
        <v>2.1934085892679037E-2</v>
      </c>
      <c r="I27" s="14" t="s">
        <v>20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93CF5-DA5F-3847-BD98-78C7BCD77493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2.3E-2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3.697749196141479E-6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3.697749196141479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7.5803858520900316E-3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1.7000000000000005E-2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0.4459050501229429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8.5</v>
      </c>
      <c r="G12" t="s">
        <v>5</v>
      </c>
      <c r="H12" s="9">
        <f>C21</f>
        <v>1.4142135623730963E-3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2.2736552449728237E-7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0.22736552449728237</v>
      </c>
      <c r="I14" t="s">
        <v>11</v>
      </c>
    </row>
    <row r="15" spans="2:9" x14ac:dyDescent="0.25">
      <c r="B15" t="s">
        <v>25</v>
      </c>
      <c r="C15" s="10">
        <f>C12/C14*C10</f>
        <v>1.7000000000000005E-2</v>
      </c>
      <c r="G15" t="s">
        <v>13</v>
      </c>
      <c r="H15" s="3">
        <f>H14/1000*C10</f>
        <v>4.6609932521942884E-4</v>
      </c>
      <c r="I15" t="s">
        <v>14</v>
      </c>
    </row>
    <row r="16" spans="2:9" x14ac:dyDescent="0.25">
      <c r="G16" t="s">
        <v>16</v>
      </c>
      <c r="H16" s="2">
        <f>C15</f>
        <v>1.7000000000000005E-2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2.7417607365848747E-2</v>
      </c>
      <c r="I17" t="s">
        <v>20</v>
      </c>
    </row>
    <row r="18" spans="2:9" x14ac:dyDescent="0.25">
      <c r="B18" t="s">
        <v>27</v>
      </c>
      <c r="C18" s="12">
        <v>2.1999999999999999E-2</v>
      </c>
    </row>
    <row r="19" spans="2:9" x14ac:dyDescent="0.25">
      <c r="B19" t="s">
        <v>28</v>
      </c>
      <c r="C19" s="12">
        <v>2.4E-2</v>
      </c>
    </row>
    <row r="20" spans="2:9" x14ac:dyDescent="0.25">
      <c r="B20" t="s">
        <v>29</v>
      </c>
      <c r="C20" s="3">
        <f>AVERAGE(C18:C19)</f>
        <v>2.3E-2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1.4142135623730963E-3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7.5803858520900316E-3</v>
      </c>
      <c r="I24" s="14" t="s">
        <v>14</v>
      </c>
    </row>
    <row r="25" spans="2:9" x14ac:dyDescent="0.25">
      <c r="G25" s="16" t="s">
        <v>19</v>
      </c>
      <c r="H25" s="15">
        <f>H24/C9*C13</f>
        <v>3.7901929260450156</v>
      </c>
      <c r="I25" s="16" t="s">
        <v>37</v>
      </c>
    </row>
    <row r="26" spans="2:9" x14ac:dyDescent="0.25">
      <c r="G26" s="14" t="s">
        <v>19</v>
      </c>
      <c r="H26" s="17">
        <f>H9</f>
        <v>0.4459050501229429</v>
      </c>
      <c r="I26" s="14" t="s">
        <v>20</v>
      </c>
    </row>
    <row r="27" spans="2:9" x14ac:dyDescent="0.25">
      <c r="G27" s="14" t="s">
        <v>32</v>
      </c>
      <c r="H27" s="17">
        <f>H17</f>
        <v>2.7417607365848747E-2</v>
      </c>
      <c r="I27" s="14" t="s">
        <v>20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CEB33-2816-784F-A3DC-71A0D39978BC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0.11499999999999999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1.8488745980707395E-5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18.488745980707396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3.7901929260450155E-2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1.7000000000000005E-2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2.2295252506147145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8.5</v>
      </c>
      <c r="G12" t="s">
        <v>5</v>
      </c>
      <c r="H12" s="9">
        <f>C21</f>
        <v>5.0911688245431413E-3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8.1851588819021566E-7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0.8185158881902157</v>
      </c>
      <c r="I14" t="s">
        <v>11</v>
      </c>
    </row>
    <row r="15" spans="2:9" x14ac:dyDescent="0.25">
      <c r="B15" t="s">
        <v>25</v>
      </c>
      <c r="C15" s="10">
        <f>C12/C14*C10</f>
        <v>1.7000000000000005E-2</v>
      </c>
      <c r="G15" t="s">
        <v>13</v>
      </c>
      <c r="H15" s="3">
        <f>H14/1000*C10</f>
        <v>1.6779575707899421E-3</v>
      </c>
      <c r="I15" t="s">
        <v>14</v>
      </c>
    </row>
    <row r="16" spans="2:9" x14ac:dyDescent="0.25">
      <c r="G16" t="s">
        <v>16</v>
      </c>
      <c r="H16" s="2">
        <f>C15</f>
        <v>1.7000000000000005E-2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9.8703386517055389E-2</v>
      </c>
      <c r="I17" t="s">
        <v>20</v>
      </c>
    </row>
    <row r="18" spans="2:9" x14ac:dyDescent="0.25">
      <c r="B18" t="s">
        <v>27</v>
      </c>
      <c r="C18" s="12">
        <v>0.1114</v>
      </c>
    </row>
    <row r="19" spans="2:9" x14ac:dyDescent="0.25">
      <c r="B19" t="s">
        <v>28</v>
      </c>
      <c r="C19" s="12">
        <v>0.1186</v>
      </c>
    </row>
    <row r="20" spans="2:9" x14ac:dyDescent="0.25">
      <c r="B20" t="s">
        <v>29</v>
      </c>
      <c r="C20" s="3">
        <f>AVERAGE(C18:C19)</f>
        <v>0.11499999999999999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5.0911688245431413E-3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3.7901929260450155E-2</v>
      </c>
      <c r="I24" s="14" t="s">
        <v>14</v>
      </c>
    </row>
    <row r="25" spans="2:9" x14ac:dyDescent="0.25">
      <c r="G25" s="16" t="s">
        <v>19</v>
      </c>
      <c r="H25" s="15">
        <f>H24/C9*C13</f>
        <v>18.950964630225076</v>
      </c>
      <c r="I25" s="16" t="s">
        <v>37</v>
      </c>
    </row>
    <row r="26" spans="2:9" x14ac:dyDescent="0.25">
      <c r="G26" s="14" t="s">
        <v>19</v>
      </c>
      <c r="H26" s="17">
        <f>H9</f>
        <v>2.2295252506147145</v>
      </c>
      <c r="I26" s="14" t="s">
        <v>20</v>
      </c>
    </row>
    <row r="27" spans="2:9" x14ac:dyDescent="0.25">
      <c r="G27" s="14" t="s">
        <v>32</v>
      </c>
      <c r="H27" s="17">
        <f>H17</f>
        <v>9.8703386517055389E-2</v>
      </c>
      <c r="I27" s="14" t="s">
        <v>20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0E82C-4E1E-074F-B7A7-2F7723F8DC95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9.7650000000000001E-2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1.569935691318328E-5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15.69935691318328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3.2183681672025719E-2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1.7000000000000005E-2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1.8931577454132771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8.5</v>
      </c>
      <c r="G12" t="s">
        <v>5</v>
      </c>
      <c r="H12" s="9">
        <f>C21</f>
        <v>7.4246212024587557E-3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1.1936690036107324E-6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1.1936690036107322</v>
      </c>
      <c r="I14" t="s">
        <v>11</v>
      </c>
    </row>
    <row r="15" spans="2:9" x14ac:dyDescent="0.25">
      <c r="B15" t="s">
        <v>25</v>
      </c>
      <c r="C15" s="10">
        <f>C12/C14*C10</f>
        <v>1.7000000000000005E-2</v>
      </c>
      <c r="G15" t="s">
        <v>13</v>
      </c>
      <c r="H15" s="3">
        <f>H14/1000*C10</f>
        <v>2.447021457402001E-3</v>
      </c>
      <c r="I15" t="s">
        <v>14</v>
      </c>
    </row>
    <row r="16" spans="2:9" x14ac:dyDescent="0.25">
      <c r="G16" t="s">
        <v>16</v>
      </c>
      <c r="H16" s="2">
        <f>C15</f>
        <v>1.7000000000000005E-2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0.14394243867070591</v>
      </c>
      <c r="I17" t="s">
        <v>20</v>
      </c>
    </row>
    <row r="18" spans="2:9" x14ac:dyDescent="0.25">
      <c r="B18" t="s">
        <v>27</v>
      </c>
      <c r="C18" s="12">
        <v>9.2399999999999996E-2</v>
      </c>
    </row>
    <row r="19" spans="2:9" x14ac:dyDescent="0.25">
      <c r="B19" t="s">
        <v>28</v>
      </c>
      <c r="C19" s="12">
        <v>0.10290000000000001</v>
      </c>
    </row>
    <row r="20" spans="2:9" x14ac:dyDescent="0.25">
      <c r="B20" t="s">
        <v>29</v>
      </c>
      <c r="C20" s="3">
        <f>AVERAGE(C18:C19)</f>
        <v>9.7650000000000001E-2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7.4246212024587557E-3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3.2183681672025719E-2</v>
      </c>
      <c r="I24" s="14" t="s">
        <v>14</v>
      </c>
    </row>
    <row r="25" spans="2:9" x14ac:dyDescent="0.25">
      <c r="G25" s="16" t="s">
        <v>19</v>
      </c>
      <c r="H25" s="15">
        <f>H24/C9*C13</f>
        <v>16.091840836012857</v>
      </c>
      <c r="I25" s="16" t="s">
        <v>37</v>
      </c>
    </row>
    <row r="26" spans="2:9" x14ac:dyDescent="0.25">
      <c r="G26" s="14" t="s">
        <v>19</v>
      </c>
      <c r="H26" s="17">
        <f>H9</f>
        <v>1.8931577454132771</v>
      </c>
      <c r="I26" s="14" t="s">
        <v>20</v>
      </c>
    </row>
    <row r="27" spans="2:9" x14ac:dyDescent="0.25">
      <c r="G27" s="14" t="s">
        <v>32</v>
      </c>
      <c r="H27" s="17">
        <f>H17</f>
        <v>0.14394243867070591</v>
      </c>
      <c r="I27" s="14" t="s">
        <v>20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C1ED6-6C49-E441-B543-D919518FA745}">
  <dimension ref="B2:I27"/>
  <sheetViews>
    <sheetView workbookViewId="0">
      <selection activeCell="I18" sqref="I18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0.12235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1.9670418006430867E-5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19.670418006430868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4.0324356913183278E-2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1.7000000000000005E-2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2.3720209948931332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8.5</v>
      </c>
      <c r="G12" t="s">
        <v>5</v>
      </c>
      <c r="H12" s="9">
        <f>C21</f>
        <v>3.4648232278140742E-3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5.5704553501833988E-7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0.55704553501833987</v>
      </c>
      <c r="I14" t="s">
        <v>11</v>
      </c>
    </row>
    <row r="15" spans="2:9" x14ac:dyDescent="0.25">
      <c r="B15" t="s">
        <v>25</v>
      </c>
      <c r="C15" s="10">
        <f>C12/C14*C10</f>
        <v>1.7000000000000005E-2</v>
      </c>
      <c r="G15" t="s">
        <v>13</v>
      </c>
      <c r="H15" s="3">
        <f>H14/1000*C10</f>
        <v>1.1419433467875968E-3</v>
      </c>
      <c r="I15" t="s">
        <v>14</v>
      </c>
    </row>
    <row r="16" spans="2:9" x14ac:dyDescent="0.25">
      <c r="G16" t="s">
        <v>16</v>
      </c>
      <c r="H16" s="2">
        <f>C15</f>
        <v>1.7000000000000005E-2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6.7173138046329198E-2</v>
      </c>
      <c r="I17" t="s">
        <v>20</v>
      </c>
    </row>
    <row r="18" spans="2:9" x14ac:dyDescent="0.25">
      <c r="B18" t="s">
        <v>27</v>
      </c>
      <c r="C18" s="12">
        <v>0.11990000000000001</v>
      </c>
    </row>
    <row r="19" spans="2:9" x14ac:dyDescent="0.25">
      <c r="B19" t="s">
        <v>28</v>
      </c>
      <c r="C19" s="12">
        <v>0.12479999999999999</v>
      </c>
    </row>
    <row r="20" spans="2:9" x14ac:dyDescent="0.25">
      <c r="B20" t="s">
        <v>29</v>
      </c>
      <c r="C20" s="3">
        <f>AVERAGE(C18:C19)</f>
        <v>0.12235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3.4648232278140742E-3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4.0324356913183278E-2</v>
      </c>
      <c r="I24" s="14" t="s">
        <v>14</v>
      </c>
    </row>
    <row r="25" spans="2:9" x14ac:dyDescent="0.25">
      <c r="G25" s="16" t="s">
        <v>19</v>
      </c>
      <c r="H25" s="15">
        <f>H24/C9*C13</f>
        <v>20.162178456591636</v>
      </c>
      <c r="I25" s="16" t="s">
        <v>37</v>
      </c>
    </row>
    <row r="26" spans="2:9" x14ac:dyDescent="0.25">
      <c r="G26" s="14" t="s">
        <v>19</v>
      </c>
      <c r="H26" s="17">
        <f>H9</f>
        <v>2.3720209948931332</v>
      </c>
      <c r="I26" s="14" t="s">
        <v>20</v>
      </c>
    </row>
    <row r="27" spans="2:9" x14ac:dyDescent="0.25">
      <c r="G27" s="14" t="s">
        <v>32</v>
      </c>
      <c r="H27" s="17">
        <f>H17</f>
        <v>6.7173138046329198E-2</v>
      </c>
      <c r="I27" s="14" t="s">
        <v>20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FEC6A-A656-594D-B4BE-4D6D01B9868C}">
  <dimension ref="B2:I27"/>
  <sheetViews>
    <sheetView workbookViewId="0">
      <selection activeCell="D20" sqref="D20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8.77E-2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1.4099678456591639E-5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14.09967845659164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2.890434083601286E-2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1.7000000000000005E-2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1.7002553432948737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8.5</v>
      </c>
      <c r="G12" t="s">
        <v>5</v>
      </c>
      <c r="H12" s="9">
        <f>C21</f>
        <v>2.8284271247461927E-3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4.5473104899456474E-7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0.45473104899456473</v>
      </c>
      <c r="I14" t="s">
        <v>11</v>
      </c>
    </row>
    <row r="15" spans="2:9" x14ac:dyDescent="0.25">
      <c r="B15" t="s">
        <v>25</v>
      </c>
      <c r="C15" s="10">
        <f>C12/C14*C10</f>
        <v>1.7000000000000005E-2</v>
      </c>
      <c r="G15" t="s">
        <v>13</v>
      </c>
      <c r="H15" s="3">
        <f>H14/1000*C10</f>
        <v>9.3219865043885769E-4</v>
      </c>
      <c r="I15" t="s">
        <v>14</v>
      </c>
    </row>
    <row r="16" spans="2:9" x14ac:dyDescent="0.25">
      <c r="G16" t="s">
        <v>16</v>
      </c>
      <c r="H16" s="2">
        <f>C15</f>
        <v>1.7000000000000005E-2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5.4835214731697494E-2</v>
      </c>
      <c r="I17" t="s">
        <v>20</v>
      </c>
    </row>
    <row r="18" spans="2:9" x14ac:dyDescent="0.25">
      <c r="B18" t="s">
        <v>27</v>
      </c>
      <c r="C18" s="12">
        <v>8.5699999999999998E-2</v>
      </c>
    </row>
    <row r="19" spans="2:9" x14ac:dyDescent="0.25">
      <c r="B19" t="s">
        <v>28</v>
      </c>
      <c r="C19" s="12">
        <v>8.9700000000000002E-2</v>
      </c>
    </row>
    <row r="20" spans="2:9" x14ac:dyDescent="0.25">
      <c r="B20" t="s">
        <v>29</v>
      </c>
      <c r="C20" s="3">
        <f>AVERAGE(C18:C19)</f>
        <v>8.77E-2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2.8284271247461927E-3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2.890434083601286E-2</v>
      </c>
      <c r="I24" s="14" t="s">
        <v>14</v>
      </c>
    </row>
    <row r="25" spans="2:9" x14ac:dyDescent="0.25">
      <c r="G25" s="16" t="s">
        <v>19</v>
      </c>
      <c r="H25" s="15">
        <f>H24/C9*C13</f>
        <v>14.452170418006428</v>
      </c>
      <c r="I25" s="16" t="s">
        <v>37</v>
      </c>
    </row>
    <row r="26" spans="2:9" x14ac:dyDescent="0.25">
      <c r="G26" s="14" t="s">
        <v>19</v>
      </c>
      <c r="H26" s="17">
        <f>H9</f>
        <v>1.7002553432948737</v>
      </c>
      <c r="I26" s="14" t="s">
        <v>20</v>
      </c>
    </row>
    <row r="27" spans="2:9" x14ac:dyDescent="0.25">
      <c r="G27" s="14" t="s">
        <v>32</v>
      </c>
      <c r="H27" s="17">
        <f>H17</f>
        <v>5.4835214731697494E-2</v>
      </c>
      <c r="I27" s="14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B092B-FEC2-2F4C-AF6D-9067145DA727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0.13869999999999999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2.2299035369774917E-5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22.299035369774916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4.5713022508038575E-2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1.1400000000000002E-2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4.0099142550911022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5.7</v>
      </c>
      <c r="G12" t="s">
        <v>5</v>
      </c>
      <c r="H12" s="9">
        <f>C21</f>
        <v>1.1313708498984889E-3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1.8189241959782779E-7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0.18189241959782779</v>
      </c>
      <c r="I14" t="s">
        <v>11</v>
      </c>
    </row>
    <row r="15" spans="2:9" x14ac:dyDescent="0.25">
      <c r="B15" t="s">
        <v>25</v>
      </c>
      <c r="C15" s="10">
        <f>C12/C14*C10</f>
        <v>1.1400000000000002E-2</v>
      </c>
      <c r="G15" t="s">
        <v>13</v>
      </c>
      <c r="H15" s="3">
        <f>H14/1000*C10</f>
        <v>3.7287946017554692E-4</v>
      </c>
      <c r="I15" t="s">
        <v>14</v>
      </c>
    </row>
    <row r="16" spans="2:9" x14ac:dyDescent="0.25">
      <c r="G16" t="s">
        <v>16</v>
      </c>
      <c r="H16" s="2">
        <f>C15</f>
        <v>1.1400000000000002E-2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3.2708724576802357E-2</v>
      </c>
      <c r="I17" t="s">
        <v>20</v>
      </c>
    </row>
    <row r="18" spans="2:9" x14ac:dyDescent="0.25">
      <c r="B18" t="s">
        <v>27</v>
      </c>
      <c r="C18" s="12">
        <v>0.13950000000000001</v>
      </c>
    </row>
    <row r="19" spans="2:9" x14ac:dyDescent="0.25">
      <c r="B19" t="s">
        <v>28</v>
      </c>
      <c r="C19" s="12">
        <v>0.13789999999999999</v>
      </c>
    </row>
    <row r="20" spans="2:9" x14ac:dyDescent="0.25">
      <c r="B20" t="s">
        <v>29</v>
      </c>
      <c r="C20" s="3">
        <f>AVERAGE(C18:C19)</f>
        <v>0.13869999999999999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1.1313708498984889E-3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4.5713022508038575E-2</v>
      </c>
      <c r="I24" s="14" t="s">
        <v>14</v>
      </c>
    </row>
    <row r="25" spans="2:9" x14ac:dyDescent="0.25">
      <c r="G25" s="16" t="s">
        <v>19</v>
      </c>
      <c r="H25" s="15">
        <f>H24/C9*C13</f>
        <v>22.856511254019289</v>
      </c>
      <c r="I25" s="16" t="s">
        <v>37</v>
      </c>
    </row>
    <row r="26" spans="2:9" x14ac:dyDescent="0.25">
      <c r="G26" s="14" t="s">
        <v>19</v>
      </c>
      <c r="H26" s="17">
        <f>H9</f>
        <v>4.0099142550911022</v>
      </c>
      <c r="I26" s="14" t="s">
        <v>20</v>
      </c>
    </row>
    <row r="27" spans="2:9" x14ac:dyDescent="0.25">
      <c r="G27" s="14" t="s">
        <v>32</v>
      </c>
      <c r="H27" s="17">
        <f>H17</f>
        <v>3.2708724576802357E-2</v>
      </c>
      <c r="I27" s="14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DD447-8694-4F43-87BE-73DAE10D9461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0.12329999999999999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1.982315112540193E-5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19.823151125401928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4.063745980707395E-2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1.1400000000000002E-2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3.5646894567608722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5.7</v>
      </c>
      <c r="G12" t="s">
        <v>5</v>
      </c>
      <c r="H12" s="9">
        <f>C21</f>
        <v>2.5455844122715655E-3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4.0925794409510698E-7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0.40925794409510696</v>
      </c>
      <c r="I14" t="s">
        <v>11</v>
      </c>
    </row>
    <row r="15" spans="2:9" x14ac:dyDescent="0.25">
      <c r="B15" t="s">
        <v>25</v>
      </c>
      <c r="C15" s="10">
        <f>C12/C14*C10</f>
        <v>1.1400000000000002E-2</v>
      </c>
      <c r="G15" t="s">
        <v>13</v>
      </c>
      <c r="H15" s="3">
        <f>H14/1000*C10</f>
        <v>8.3897878539496921E-4</v>
      </c>
      <c r="I15" t="s">
        <v>14</v>
      </c>
    </row>
    <row r="16" spans="2:9" x14ac:dyDescent="0.25">
      <c r="G16" t="s">
        <v>16</v>
      </c>
      <c r="H16" s="2">
        <f>C15</f>
        <v>1.1400000000000002E-2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7.3594630297804303E-2</v>
      </c>
      <c r="I17" t="s">
        <v>20</v>
      </c>
    </row>
    <row r="18" spans="2:9" x14ac:dyDescent="0.25">
      <c r="B18" t="s">
        <v>27</v>
      </c>
      <c r="C18" s="12">
        <v>0.12509999999999999</v>
      </c>
    </row>
    <row r="19" spans="2:9" x14ac:dyDescent="0.25">
      <c r="B19" t="s">
        <v>28</v>
      </c>
      <c r="C19" s="12">
        <v>0.1215</v>
      </c>
    </row>
    <row r="20" spans="2:9" x14ac:dyDescent="0.25">
      <c r="B20" t="s">
        <v>29</v>
      </c>
      <c r="C20" s="3">
        <f>AVERAGE(C18:C19)</f>
        <v>0.12329999999999999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2.5455844122715655E-3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4.063745980707395E-2</v>
      </c>
      <c r="I24" s="14" t="s">
        <v>14</v>
      </c>
    </row>
    <row r="25" spans="2:9" x14ac:dyDescent="0.25">
      <c r="G25" s="16" t="s">
        <v>19</v>
      </c>
      <c r="H25" s="15">
        <f>H24/C9*C13</f>
        <v>20.318729903536976</v>
      </c>
      <c r="I25" s="16" t="s">
        <v>37</v>
      </c>
    </row>
    <row r="26" spans="2:9" x14ac:dyDescent="0.25">
      <c r="G26" s="14" t="s">
        <v>19</v>
      </c>
      <c r="H26" s="17">
        <f>H9</f>
        <v>3.5646894567608722</v>
      </c>
      <c r="I26" s="14" t="s">
        <v>20</v>
      </c>
    </row>
    <row r="27" spans="2:9" x14ac:dyDescent="0.25">
      <c r="G27" s="14" t="s">
        <v>32</v>
      </c>
      <c r="H27" s="17">
        <f>H17</f>
        <v>7.3594630297804303E-2</v>
      </c>
      <c r="I27" s="14" t="s">
        <v>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04F1C-C4F6-A345-8FD5-7FE3718E3DFA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0.10305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1.6567524115755627E-5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16.567524115755628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3.3963424437299036E-2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1.1400000000000002E-2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2.9792477576578098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5.7</v>
      </c>
      <c r="G12" t="s">
        <v>5</v>
      </c>
      <c r="H12" s="9">
        <f>C21</f>
        <v>6.1518289963229632E-3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9.8904003156317741E-7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0.98904003156317744</v>
      </c>
      <c r="I14" t="s">
        <v>11</v>
      </c>
    </row>
    <row r="15" spans="2:9" x14ac:dyDescent="0.25">
      <c r="B15" t="s">
        <v>25</v>
      </c>
      <c r="C15" s="10">
        <f>C12/C14*C10</f>
        <v>1.1400000000000002E-2</v>
      </c>
      <c r="G15" t="s">
        <v>13</v>
      </c>
      <c r="H15" s="3">
        <f>H14/1000*C10</f>
        <v>2.0275320647045137E-3</v>
      </c>
      <c r="I15" t="s">
        <v>14</v>
      </c>
    </row>
    <row r="16" spans="2:9" x14ac:dyDescent="0.25">
      <c r="G16" t="s">
        <v>16</v>
      </c>
      <c r="H16" s="2">
        <f>C15</f>
        <v>1.1400000000000002E-2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0.17785368988636083</v>
      </c>
      <c r="I17" t="s">
        <v>20</v>
      </c>
    </row>
    <row r="18" spans="2:9" x14ac:dyDescent="0.25">
      <c r="B18" t="s">
        <v>27</v>
      </c>
      <c r="C18" s="12">
        <v>0.1074</v>
      </c>
    </row>
    <row r="19" spans="2:9" x14ac:dyDescent="0.25">
      <c r="B19" t="s">
        <v>28</v>
      </c>
      <c r="C19" s="12">
        <v>9.8699999999999996E-2</v>
      </c>
    </row>
    <row r="20" spans="2:9" x14ac:dyDescent="0.25">
      <c r="B20" t="s">
        <v>29</v>
      </c>
      <c r="C20" s="3">
        <f>AVERAGE(C18:C19)</f>
        <v>0.10305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6.1518289963229632E-3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3.3963424437299036E-2</v>
      </c>
      <c r="I24" s="14" t="s">
        <v>14</v>
      </c>
    </row>
    <row r="25" spans="2:9" x14ac:dyDescent="0.25">
      <c r="G25" s="16" t="s">
        <v>19</v>
      </c>
      <c r="H25" s="15">
        <f>H24/C9*C13</f>
        <v>16.98171221864952</v>
      </c>
      <c r="I25" s="16" t="s">
        <v>37</v>
      </c>
    </row>
    <row r="26" spans="2:9" x14ac:dyDescent="0.25">
      <c r="G26" s="14" t="s">
        <v>19</v>
      </c>
      <c r="H26" s="17">
        <f>H9</f>
        <v>2.9792477576578098</v>
      </c>
      <c r="I26" s="14" t="s">
        <v>20</v>
      </c>
    </row>
    <row r="27" spans="2:9" x14ac:dyDescent="0.25">
      <c r="G27" s="14" t="s">
        <v>32</v>
      </c>
      <c r="H27" s="17">
        <f>H17</f>
        <v>0.17785368988636083</v>
      </c>
      <c r="I27" s="14" t="s">
        <v>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5BB57-8EE2-304D-8844-94C39DDA9F3C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5.5500000000000001E-2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8.9228295819935696E-6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8.9228295819935699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1.8291800643086817E-2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1.1400000000000002E-2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1.6045439160602468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5.7</v>
      </c>
      <c r="G12" t="s">
        <v>5</v>
      </c>
      <c r="H12" s="9">
        <f>C21</f>
        <v>2.2627416997969482E-3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3.6378483919565082E-7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0.3637848391956508</v>
      </c>
      <c r="I14" t="s">
        <v>11</v>
      </c>
    </row>
    <row r="15" spans="2:9" x14ac:dyDescent="0.25">
      <c r="B15" t="s">
        <v>25</v>
      </c>
      <c r="C15" s="10">
        <f>C12/C14*C10</f>
        <v>1.1400000000000002E-2</v>
      </c>
      <c r="G15" t="s">
        <v>13</v>
      </c>
      <c r="H15" s="3">
        <f>H14/1000*C10</f>
        <v>7.4575892035108409E-4</v>
      </c>
      <c r="I15" t="s">
        <v>14</v>
      </c>
    </row>
    <row r="16" spans="2:9" x14ac:dyDescent="0.25">
      <c r="G16" t="s">
        <v>16</v>
      </c>
      <c r="H16" s="2">
        <f>C15</f>
        <v>1.1400000000000002E-2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6.5417449153603854E-2</v>
      </c>
      <c r="I17" t="s">
        <v>20</v>
      </c>
    </row>
    <row r="18" spans="2:9" x14ac:dyDescent="0.25">
      <c r="B18" t="s">
        <v>27</v>
      </c>
      <c r="C18" s="12">
        <v>5.3900000000000003E-2</v>
      </c>
    </row>
    <row r="19" spans="2:9" x14ac:dyDescent="0.25">
      <c r="B19" t="s">
        <v>28</v>
      </c>
      <c r="C19" s="12">
        <v>5.7099999999999998E-2</v>
      </c>
    </row>
    <row r="20" spans="2:9" x14ac:dyDescent="0.25">
      <c r="B20" t="s">
        <v>29</v>
      </c>
      <c r="C20" s="3">
        <f>AVERAGE(C18:C19)</f>
        <v>5.5500000000000001E-2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2.2627416997969482E-3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1.8291800643086817E-2</v>
      </c>
      <c r="I24" s="14" t="s">
        <v>14</v>
      </c>
    </row>
    <row r="25" spans="2:9" x14ac:dyDescent="0.25">
      <c r="G25" s="16" t="s">
        <v>19</v>
      </c>
      <c r="H25" s="15">
        <f>H24/C9*C13</f>
        <v>9.145900321543408</v>
      </c>
      <c r="I25" s="16" t="s">
        <v>37</v>
      </c>
    </row>
    <row r="26" spans="2:9" x14ac:dyDescent="0.25">
      <c r="G26" s="14" t="s">
        <v>19</v>
      </c>
      <c r="H26" s="17">
        <f>H9</f>
        <v>1.6045439160602468</v>
      </c>
      <c r="I26" s="14" t="s">
        <v>20</v>
      </c>
    </row>
    <row r="27" spans="2:9" x14ac:dyDescent="0.25">
      <c r="G27" s="14" t="s">
        <v>32</v>
      </c>
      <c r="H27" s="17">
        <f>H17</f>
        <v>6.5417449153603854E-2</v>
      </c>
      <c r="I27" s="14" t="s">
        <v>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9CBE3-2743-D34A-9DC4-8D3DD0CFC35E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0.15795000000000001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2.5393890675241157E-5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25.393890675241156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5.2057475884244364E-2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1.1400000000000002E-2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4.5664452530038906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5.7</v>
      </c>
      <c r="G12" t="s">
        <v>5</v>
      </c>
      <c r="H12" s="9">
        <f>C21</f>
        <v>1.7677669529663704E-3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2.8420690562160293E-7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0.28420690562160295</v>
      </c>
      <c r="I14" t="s">
        <v>11</v>
      </c>
    </row>
    <row r="15" spans="2:9" x14ac:dyDescent="0.25">
      <c r="B15" t="s">
        <v>25</v>
      </c>
      <c r="C15" s="10">
        <f>C12/C14*C10</f>
        <v>1.1400000000000002E-2</v>
      </c>
      <c r="G15" t="s">
        <v>13</v>
      </c>
      <c r="H15" s="3">
        <f>H14/1000*C10</f>
        <v>5.8262415652428595E-4</v>
      </c>
      <c r="I15" t="s">
        <v>14</v>
      </c>
    </row>
    <row r="16" spans="2:9" x14ac:dyDescent="0.25">
      <c r="G16" t="s">
        <v>16</v>
      </c>
      <c r="H16" s="2">
        <f>C15</f>
        <v>1.1400000000000002E-2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5.1107382151253142E-2</v>
      </c>
      <c r="I17" t="s">
        <v>20</v>
      </c>
    </row>
    <row r="18" spans="2:9" x14ac:dyDescent="0.25">
      <c r="B18" t="s">
        <v>27</v>
      </c>
      <c r="C18" s="12">
        <v>0.15920000000000001</v>
      </c>
    </row>
    <row r="19" spans="2:9" x14ac:dyDescent="0.25">
      <c r="B19" t="s">
        <v>28</v>
      </c>
      <c r="C19" s="12">
        <v>0.15670000000000001</v>
      </c>
    </row>
    <row r="20" spans="2:9" x14ac:dyDescent="0.25">
      <c r="B20" t="s">
        <v>29</v>
      </c>
      <c r="C20" s="3">
        <f>AVERAGE(C18:C19)</f>
        <v>0.15795000000000001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1.7677669529663704E-3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5.2057475884244364E-2</v>
      </c>
      <c r="I24" s="14" t="s">
        <v>14</v>
      </c>
    </row>
    <row r="25" spans="2:9" x14ac:dyDescent="0.25">
      <c r="G25" s="16" t="s">
        <v>19</v>
      </c>
      <c r="H25" s="15">
        <f>H24/C9*C13</f>
        <v>26.028737942122181</v>
      </c>
      <c r="I25" s="16" t="s">
        <v>37</v>
      </c>
    </row>
    <row r="26" spans="2:9" x14ac:dyDescent="0.25">
      <c r="G26" s="14" t="s">
        <v>19</v>
      </c>
      <c r="H26" s="17">
        <f>H9</f>
        <v>4.5664452530038906</v>
      </c>
      <c r="I26" s="14" t="s">
        <v>20</v>
      </c>
    </row>
    <row r="27" spans="2:9" x14ac:dyDescent="0.25">
      <c r="G27" s="14" t="s">
        <v>32</v>
      </c>
      <c r="H27" s="17">
        <f>H17</f>
        <v>5.1107382151253142E-2</v>
      </c>
      <c r="I27" s="14" t="s">
        <v>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2C926-8C53-8B4D-89A4-F382BF181171}">
  <dimension ref="B2:I27"/>
  <sheetViews>
    <sheetView workbookViewId="0">
      <selection sqref="A1:XFD1048576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0.1225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1.9694533762057876E-5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19.694533762057876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4.0373794212218643E-2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1.1400000000000002E-2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3.5415608958086522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5.7</v>
      </c>
      <c r="G12" t="s">
        <v>5</v>
      </c>
      <c r="H12" s="9">
        <f>C21</f>
        <v>2.8284271247461927E-3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4.5473104899456474E-7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0.45473104899456473</v>
      </c>
      <c r="I14" t="s">
        <v>11</v>
      </c>
    </row>
    <row r="15" spans="2:9" x14ac:dyDescent="0.25">
      <c r="B15" t="s">
        <v>25</v>
      </c>
      <c r="C15" s="10">
        <f>C12/C14*C10</f>
        <v>1.1400000000000002E-2</v>
      </c>
      <c r="G15" t="s">
        <v>13</v>
      </c>
      <c r="H15" s="3">
        <f>H14/1000*C10</f>
        <v>9.3219865043885769E-4</v>
      </c>
      <c r="I15" t="s">
        <v>14</v>
      </c>
    </row>
    <row r="16" spans="2:9" x14ac:dyDescent="0.25">
      <c r="G16" t="s">
        <v>16</v>
      </c>
      <c r="H16" s="2">
        <f>C15</f>
        <v>1.1400000000000002E-2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8.1771811442005043E-2</v>
      </c>
      <c r="I17" t="s">
        <v>20</v>
      </c>
    </row>
    <row r="18" spans="2:9" x14ac:dyDescent="0.25">
      <c r="B18" t="s">
        <v>27</v>
      </c>
      <c r="C18" s="12">
        <v>0.1245</v>
      </c>
    </row>
    <row r="19" spans="2:9" x14ac:dyDescent="0.25">
      <c r="B19" t="s">
        <v>28</v>
      </c>
      <c r="C19" s="12">
        <v>0.1205</v>
      </c>
    </row>
    <row r="20" spans="2:9" x14ac:dyDescent="0.25">
      <c r="B20" t="s">
        <v>29</v>
      </c>
      <c r="C20" s="3">
        <f>AVERAGE(C18:C19)</f>
        <v>0.1225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2.8284271247461927E-3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4.0373794212218643E-2</v>
      </c>
      <c r="I24" s="14" t="s">
        <v>14</v>
      </c>
    </row>
    <row r="25" spans="2:9" x14ac:dyDescent="0.25">
      <c r="G25" s="16" t="s">
        <v>19</v>
      </c>
      <c r="H25" s="15">
        <f>H24/C9*C13</f>
        <v>20.186897106109321</v>
      </c>
      <c r="I25" s="16" t="s">
        <v>37</v>
      </c>
    </row>
    <row r="26" spans="2:9" x14ac:dyDescent="0.25">
      <c r="G26" s="14" t="s">
        <v>19</v>
      </c>
      <c r="H26" s="17">
        <f>H9</f>
        <v>3.5415608958086522</v>
      </c>
      <c r="I26" s="14" t="s">
        <v>20</v>
      </c>
    </row>
    <row r="27" spans="2:9" x14ac:dyDescent="0.25">
      <c r="G27" s="14" t="s">
        <v>32</v>
      </c>
      <c r="H27" s="17">
        <f>H17</f>
        <v>8.1771811442005043E-2</v>
      </c>
      <c r="I27" s="14" t="s">
        <v>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7F895-580F-6F4A-946B-B781CED07256}">
  <dimension ref="B2:I27"/>
  <sheetViews>
    <sheetView workbookViewId="0">
      <selection activeCell="K14" sqref="K14"/>
    </sheetView>
  </sheetViews>
  <sheetFormatPr defaultColWidth="8.75" defaultRowHeight="15.75" x14ac:dyDescent="0.25"/>
  <cols>
    <col min="2" max="2" width="14.25" bestFit="1" customWidth="1"/>
    <col min="3" max="3" width="11.5" bestFit="1" customWidth="1"/>
    <col min="7" max="7" width="18.75" bestFit="1" customWidth="1"/>
    <col min="8" max="8" width="12" bestFit="1" customWidth="1"/>
    <col min="9" max="9" width="11.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1.76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0.2</v>
      </c>
      <c r="G4" t="s">
        <v>5</v>
      </c>
      <c r="H4" s="2">
        <f>C20</f>
        <v>0.1182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3">
        <f>H4/H3</f>
        <v>1.9003215434083602E-5</v>
      </c>
      <c r="I5" t="s">
        <v>9</v>
      </c>
    </row>
    <row r="6" spans="2:9" x14ac:dyDescent="0.25">
      <c r="B6" t="s">
        <v>10</v>
      </c>
      <c r="C6" s="1">
        <v>0.02</v>
      </c>
      <c r="G6" t="s">
        <v>8</v>
      </c>
      <c r="H6" s="3">
        <f>H5*1000000</f>
        <v>19.0032154340836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4">
        <f>H6/1000*C10</f>
        <v>3.8956591639871377E-2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5">
        <f>C15</f>
        <v>1.1400000000000002E-2</v>
      </c>
      <c r="I8" t="s">
        <v>17</v>
      </c>
    </row>
    <row r="9" spans="2:9" x14ac:dyDescent="0.25">
      <c r="B9" t="s">
        <v>18</v>
      </c>
      <c r="C9" s="1">
        <v>0.02</v>
      </c>
      <c r="G9" t="s">
        <v>19</v>
      </c>
      <c r="H9" s="6">
        <f>H7/H8</f>
        <v>3.4172448806904709</v>
      </c>
      <c r="I9" t="s">
        <v>20</v>
      </c>
    </row>
    <row r="10" spans="2:9" x14ac:dyDescent="0.25">
      <c r="B10" t="s">
        <v>21</v>
      </c>
      <c r="C10" s="7">
        <f>SUM(C3:C9)</f>
        <v>2.0499999999999998</v>
      </c>
    </row>
    <row r="12" spans="2:9" x14ac:dyDescent="0.25">
      <c r="B12" t="s">
        <v>22</v>
      </c>
      <c r="C12" s="8">
        <v>5.7</v>
      </c>
      <c r="G12" t="s">
        <v>5</v>
      </c>
      <c r="H12" s="9">
        <f>C21</f>
        <v>6.646803743153541E-3</v>
      </c>
      <c r="I12" t="s">
        <v>6</v>
      </c>
    </row>
    <row r="13" spans="2:9" x14ac:dyDescent="0.25">
      <c r="B13" t="s">
        <v>23</v>
      </c>
      <c r="C13" s="1">
        <v>10</v>
      </c>
      <c r="G13" t="s">
        <v>8</v>
      </c>
      <c r="H13" s="3">
        <f>H12/H3</f>
        <v>1.0686179651372253E-6</v>
      </c>
      <c r="I13" t="s">
        <v>9</v>
      </c>
    </row>
    <row r="14" spans="2:9" x14ac:dyDescent="0.25">
      <c r="B14" t="s">
        <v>24</v>
      </c>
      <c r="C14" s="3">
        <f>C10/C9*C13</f>
        <v>1024.9999999999998</v>
      </c>
      <c r="G14" t="s">
        <v>8</v>
      </c>
      <c r="H14" s="3">
        <f>H13*1000000</f>
        <v>1.0686179651372254</v>
      </c>
      <c r="I14" t="s">
        <v>11</v>
      </c>
    </row>
    <row r="15" spans="2:9" x14ac:dyDescent="0.25">
      <c r="B15" t="s">
        <v>25</v>
      </c>
      <c r="C15" s="10">
        <f>C12/C14*C10</f>
        <v>1.1400000000000002E-2</v>
      </c>
      <c r="G15" t="s">
        <v>13</v>
      </c>
      <c r="H15" s="3">
        <f>H14/1000*C10</f>
        <v>2.1906668285313117E-3</v>
      </c>
      <c r="I15" t="s">
        <v>14</v>
      </c>
    </row>
    <row r="16" spans="2:9" x14ac:dyDescent="0.25">
      <c r="G16" t="s">
        <v>16</v>
      </c>
      <c r="H16" s="2">
        <f>C15</f>
        <v>1.1400000000000002E-2</v>
      </c>
      <c r="I16" t="s">
        <v>17</v>
      </c>
    </row>
    <row r="17" spans="2:9" x14ac:dyDescent="0.25">
      <c r="B17" t="s">
        <v>26</v>
      </c>
      <c r="G17" t="s">
        <v>19</v>
      </c>
      <c r="H17" s="11">
        <f>H15/H16</f>
        <v>0.19216375688871151</v>
      </c>
      <c r="I17" t="s">
        <v>20</v>
      </c>
    </row>
    <row r="18" spans="2:9" x14ac:dyDescent="0.25">
      <c r="B18" t="s">
        <v>27</v>
      </c>
      <c r="C18" s="12">
        <v>0.1135</v>
      </c>
    </row>
    <row r="19" spans="2:9" x14ac:dyDescent="0.25">
      <c r="B19" t="s">
        <v>28</v>
      </c>
      <c r="C19" s="12">
        <v>0.1229</v>
      </c>
    </row>
    <row r="20" spans="2:9" x14ac:dyDescent="0.25">
      <c r="B20" t="s">
        <v>29</v>
      </c>
      <c r="C20" s="3">
        <f>AVERAGE(C18:C19)</f>
        <v>0.1182</v>
      </c>
      <c r="G20" t="s">
        <v>30</v>
      </c>
      <c r="H20" s="1" t="s">
        <v>31</v>
      </c>
    </row>
    <row r="21" spans="2:9" x14ac:dyDescent="0.25">
      <c r="B21" t="s">
        <v>32</v>
      </c>
      <c r="C21" s="13">
        <f>STDEV(C18:C19)</f>
        <v>6.646803743153541E-3</v>
      </c>
      <c r="G21" t="s">
        <v>33</v>
      </c>
      <c r="H21" s="1" t="s">
        <v>34</v>
      </c>
    </row>
    <row r="22" spans="2:9" x14ac:dyDescent="0.25">
      <c r="G22" t="s">
        <v>35</v>
      </c>
      <c r="H22" s="1" t="s">
        <v>36</v>
      </c>
    </row>
    <row r="24" spans="2:9" x14ac:dyDescent="0.25">
      <c r="G24" s="14" t="s">
        <v>13</v>
      </c>
      <c r="H24" s="15">
        <f>H7</f>
        <v>3.8956591639871377E-2</v>
      </c>
      <c r="I24" s="14" t="s">
        <v>14</v>
      </c>
    </row>
    <row r="25" spans="2:9" x14ac:dyDescent="0.25">
      <c r="G25" s="16" t="s">
        <v>19</v>
      </c>
      <c r="H25" s="15">
        <f>H24/C9*C13</f>
        <v>19.478295819935688</v>
      </c>
      <c r="I25" s="16" t="s">
        <v>37</v>
      </c>
    </row>
    <row r="26" spans="2:9" x14ac:dyDescent="0.25">
      <c r="G26" s="14" t="s">
        <v>19</v>
      </c>
      <c r="H26" s="17">
        <f>H9</f>
        <v>3.4172448806904709</v>
      </c>
      <c r="I26" s="14" t="s">
        <v>20</v>
      </c>
    </row>
    <row r="27" spans="2:9" x14ac:dyDescent="0.25">
      <c r="G27" s="14" t="s">
        <v>32</v>
      </c>
      <c r="H27" s="17">
        <f>H17</f>
        <v>0.19216375688871151</v>
      </c>
      <c r="I27" s="1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Figuur voor RedAm1, RedAm2 and </vt:lpstr>
      <vt:lpstr>RedAm1 Kpi buffer pH 8</vt:lpstr>
      <vt:lpstr>RedAm1 Kpi buffer pH 7.5</vt:lpstr>
      <vt:lpstr>RedAm1 Kpi buffer pH 7</vt:lpstr>
      <vt:lpstr>RedAm1 Kpi buffer pH 6,5</vt:lpstr>
      <vt:lpstr>RedAm1 Kpi buffer pH 6</vt:lpstr>
      <vt:lpstr>RedAm1 TRIS-HCl buffer pH 7,5</vt:lpstr>
      <vt:lpstr>RedAm1 TRIS-HCl buffer pH 8</vt:lpstr>
      <vt:lpstr>RedAm1 TRIS-HCl buffer pH 8.5</vt:lpstr>
      <vt:lpstr>RedAm1 TRIS-HCl buffer pH 9</vt:lpstr>
      <vt:lpstr>RedAm2 Kpi buffer pH 8</vt:lpstr>
      <vt:lpstr>RedAm2 Kpi buffer pH 7.5</vt:lpstr>
      <vt:lpstr>RedAm2 Kpi buffer pH 7</vt:lpstr>
      <vt:lpstr>RedAm2 Kpi buffer pH 6.5</vt:lpstr>
      <vt:lpstr>RedAm2 Kpi buffer pH 6</vt:lpstr>
      <vt:lpstr>RedAm2 Tris-HCl buffer pH 7.5</vt:lpstr>
      <vt:lpstr>RedAm2 Tris-HCl buffer pH 8</vt:lpstr>
      <vt:lpstr>RedAm2 Tris-HCl buffer pH 8.5</vt:lpstr>
      <vt:lpstr>RedAm2 Tris-HCl buffer pH 9</vt:lpstr>
      <vt:lpstr>RedAm3 Kpi buffer pH 8</vt:lpstr>
      <vt:lpstr>RedAm3 Kpi buffer pH 7.5</vt:lpstr>
      <vt:lpstr>RedAm3 Kpi buffer pH 7</vt:lpstr>
      <vt:lpstr>Redam3 Kpi buffer pH 6.5</vt:lpstr>
      <vt:lpstr>RedAm3 Kpi buffer pH 6</vt:lpstr>
      <vt:lpstr>RedAm3 Tris-HCl pH 7.5</vt:lpstr>
      <vt:lpstr>RedAm3 Tris-HCl pH 8</vt:lpstr>
      <vt:lpstr>RedAm3 Tris-HCl pH 8.5</vt:lpstr>
      <vt:lpstr>RedAm3 Tris-HCl pH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Mees de Jong</dc:creator>
  <cp:lastModifiedBy>Ewald Jongkind</cp:lastModifiedBy>
  <dcterms:created xsi:type="dcterms:W3CDTF">2024-05-21T07:55:07Z</dcterms:created>
  <dcterms:modified xsi:type="dcterms:W3CDTF">2024-07-15T14:58:47Z</dcterms:modified>
</cp:coreProperties>
</file>